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6.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8.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9.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0.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drawings/drawing11.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mc:AlternateContent xmlns:mc="http://schemas.openxmlformats.org/markup-compatibility/2006">
    <mc:Choice Requires="x15">
      <x15ac:absPath xmlns:x15ac="http://schemas.microsoft.com/office/spreadsheetml/2010/11/ac" url="https://energyinnovation-my.sharepoint.com/personal/jeff_energyinnovation_org/Documents/Desktop/"/>
    </mc:Choice>
  </mc:AlternateContent>
  <xr:revisionPtr revIDLastSave="74" documentId="8_{FB4356C3-A0EB-45D8-A59D-6748A3CCEA3A}" xr6:coauthVersionLast="47" xr6:coauthVersionMax="47" xr10:uidLastSave="{98EE788C-C66C-4C38-B834-A62F305FF9BF}"/>
  <bookViews>
    <workbookView xWindow="10860" yWindow="1665" windowWidth="31500" windowHeight="18675" xr2:uid="{A060E5D3-7896-4377-875D-FA50F6569D59}"/>
  </bookViews>
  <sheets>
    <sheet name="About" sheetId="15" r:id="rId1"/>
    <sheet name="TEA Graphs" sheetId="5" r:id="rId2"/>
    <sheet name="Consolidated TEA Data" sheetId="6" r:id="rId3"/>
    <sheet name="TEA References" sheetId="10" r:id="rId4"/>
    <sheet name="RE Prices" sheetId="4" r:id="rId5"/>
    <sheet name="Combustion Efficiency" sheetId="12" r:id="rId6"/>
    <sheet name="Cross-Industry CapEx Factors" sheetId="9" r:id="rId7"/>
    <sheet name="WHR CapEx" sheetId="13" r:id="rId8"/>
    <sheet name="Emission Factors Hub" sheetId="11" r:id="rId9"/>
    <sheet name="Pricing Regimes" sheetId="3" r:id="rId10"/>
    <sheet name="Avg. by State or Territory" sheetId="1" r:id="rId11"/>
    <sheet name="Industry Variance" sheetId="2" r:id="rId12"/>
    <sheet name="Captive RE Pricing" sheetId="14" r:id="rId13"/>
    <sheet name="Industrial Energy &amp; CO2 Graphs" sheetId="16" r:id="rId14"/>
    <sheet name="Temperature" sheetId="17" r:id="rId15"/>
    <sheet name="Economywide CO2" sheetId="18" r:id="rId16"/>
    <sheet name="Indust. Energy Use - Combined " sheetId="19" r:id="rId17"/>
    <sheet name="Economywide Energy Use (GCAM)" sheetId="20" r:id="rId18"/>
    <sheet name="Indust. Energy Use - UNSD" sheetId="21" r:id="rId19"/>
    <sheet name="Indust. Energy Use - MOSPI" sheetId="22" r:id="rId20"/>
    <sheet name="Indust. Energy Use - GCAM" sheetId="23" r:id="rId21"/>
    <sheet name="Indust. Energy Use - BEE" sheetId="24" r:id="rId22"/>
    <sheet name="Indust. Energy Use - ASI" sheetId="25" r:id="rId23"/>
    <sheet name="Indust. Steam Use - iForest" sheetId="26" r:id="rId24"/>
    <sheet name="GCAM Industry Final Energy Use" sheetId="27" r:id="rId25"/>
    <sheet name="GCAM Refining" sheetId="28" r:id="rId26"/>
    <sheet name="GCAM Final Energy" sheetId="29" r:id="rId27"/>
    <sheet name="India Production by Subindustry" sheetId="30" r:id="rId28"/>
    <sheet name="GCAM CO2" sheetId="31" r:id="rId29"/>
    <sheet name="GCAM Non-CO2 GHGs" sheetId="32" r:id="rId30"/>
  </sheets>
  <externalReferences>
    <externalReference r:id="rId31"/>
    <externalReference r:id="rId32"/>
    <externalReference r:id="rId33"/>
    <externalReference r:id="rId34"/>
  </externalReferences>
  <definedNames>
    <definedName name="_xlnm._FilterDatabase" localSheetId="28" hidden="1">'GCAM CO2'!$A$8:$AA$182</definedName>
    <definedName name="_xlnm._FilterDatabase" localSheetId="26" hidden="1">'GCAM Final Energy'!$A$2:$Z$213</definedName>
    <definedName name="_xlnm._FilterDatabase" localSheetId="24" hidden="1">'GCAM Industry Final Energy Use'!$A$2:$Z$57</definedName>
    <definedName name="_xlnm._FilterDatabase" localSheetId="20" hidden="1">'Indust. Energy Use - GCAM'!$A$290:$AB$293</definedName>
    <definedName name="AsphaltStore" localSheetId="12">[1]Control!$D$50</definedName>
    <definedName name="AsphaltStore">[1]Control!$D$50</definedName>
    <definedName name="base.year">#REF!</definedName>
    <definedName name="CH4GWP">#REF!</definedName>
    <definedName name="coal.past">#REF!</definedName>
    <definedName name="CokeCoalStore" localSheetId="12">[1]Control!$D$63</definedName>
    <definedName name="CokeCoalStore">[1]Control!$D$63</definedName>
    <definedName name="Constants.Density.Diesel">#REF!</definedName>
    <definedName name="Constants.Density.Ethanol">#REF!</definedName>
    <definedName name="Constants.Density.JetFuel">#REF!</definedName>
    <definedName name="Constants.Density.MotorSpirit">#REF!</definedName>
    <definedName name="ConsumeBlock1" localSheetId="12">'[1]Default State Energy Data Table'!$A$6:$AM$67</definedName>
    <definedName name="ConsumeBlock1">'[1]Default State Energy Data Table'!$A$6:$AM$67</definedName>
    <definedName name="Conversion.to.average.power">#REF!</definedName>
    <definedName name="Conversion.water.L">#REF!</definedName>
    <definedName name="Conversion.water.units">#REF!</definedName>
    <definedName name="Conversions.Area.m2">#REF!</definedName>
    <definedName name="Conversions.Area.Units">#REF!</definedName>
    <definedName name="Conversions.Energy.Joules">#REF!</definedName>
    <definedName name="Conversions.Energy.Units">#REF!</definedName>
    <definedName name="Conversions.Money.GBP">#REF!</definedName>
    <definedName name="Conversions.Money.Units">#REF!</definedName>
    <definedName name="Conversions.Power.Units">#REF!</definedName>
    <definedName name="Conversions.Power.Watts">#REF!</definedName>
    <definedName name="Cost.Capital.Scenario">#REF!</definedName>
    <definedName name="Cost.Finance.Scenario">#REF!</definedName>
    <definedName name="Cost.Fuel.Scenario">#REF!</definedName>
    <definedName name="Cost.Infrastructure.Scenario">#REF!</definedName>
    <definedName name="csp.capacity">#REF!</definedName>
    <definedName name="D">#REF!</definedName>
    <definedName name="discount_factors">#REF!</definedName>
    <definedName name="DistillStore" localSheetId="12">[1]Control!$D$51</definedName>
    <definedName name="DistillStore">[1]Control!$D$51</definedName>
    <definedName name="EF.BlastFurnaceGas.CO2">#REF!</definedName>
    <definedName name="EF.Diesel.CH4">#REF!</definedName>
    <definedName name="EF.Diesel.CO2">#REF!</definedName>
    <definedName name="EF.Diesel.N2O">#REF!</definedName>
    <definedName name="EF.IndustrialCoal.CH4">#REF!</definedName>
    <definedName name="EF.IndustrialCoal.CO2">#REF!</definedName>
    <definedName name="EF.IndustrialCoal.N2O">#REF!</definedName>
    <definedName name="EF.NaturalGas.CH4">#REF!</definedName>
    <definedName name="EF.NaturalGas.CO2">#REF!</definedName>
    <definedName name="EF.NaturalGas.N2O">#REF!</definedName>
    <definedName name="GBP">#REF!</definedName>
    <definedName name="growth.scenario">#REF!</definedName>
    <definedName name="GWP.CH4">#REF!</definedName>
    <definedName name="GWP.N2O">#REF!</definedName>
    <definedName name="GWPCH4">#REF!</definedName>
    <definedName name="GWPN2O">#REF!</definedName>
    <definedName name="h">#REF!</definedName>
    <definedName name="I.01">#REF!</definedName>
    <definedName name="I.a.scenario">#REF!</definedName>
    <definedName name="I.b.scenario">#REF!</definedName>
    <definedName name="I.b.scenario.efficiency">#REF!</definedName>
    <definedName name="I.c.scenario">#REF!</definedName>
    <definedName name="I.c.scenario.fuelmix">#REF!</definedName>
    <definedName name="II.scenario">#REF!</definedName>
    <definedName name="III.scenario">#REF!</definedName>
    <definedName name="input.choice">#REF!</definedName>
    <definedName name="INR">#REF!</definedName>
    <definedName name="INRb">#REF!</definedName>
    <definedName name="INRCr">#REF!</definedName>
    <definedName name="INRLac">#REF!</definedName>
    <definedName name="IN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V.a.scenario">#REF!</definedName>
    <definedName name="IV.b.scenario">#REF!</definedName>
    <definedName name="IV.c.1.scenario">#REF!</definedName>
    <definedName name="iv.c.2.scenario">#REF!</definedName>
    <definedName name="IV.d.scenario">#REF!</definedName>
    <definedName name="IV.e.scenario">#REF!</definedName>
    <definedName name="IV.f.scenario">#REF!</definedName>
    <definedName name="IX.a.scenario">#REF!</definedName>
    <definedName name="LPGStore" localSheetId="12">[1]Control!$D$52</definedName>
    <definedName name="LPGStore">[1]Control!$D$52</definedName>
    <definedName name="LubeStore" localSheetId="12">[1]Control!$D$53</definedName>
    <definedName name="LubeStore">[1]Control!$D$53</definedName>
    <definedName name="MGBP">#REF!</definedName>
    <definedName name="Minesize.xv.b">#REF!</definedName>
    <definedName name="MiscStore" localSheetId="12">[1]Control!$D$57</definedName>
    <definedName name="MiscStore">[1]Control!$D$57</definedName>
    <definedName name="N2OGWP">#REF!</definedName>
    <definedName name="NaphStore" localSheetId="12">[1]Control!$D$55</definedName>
    <definedName name="NaphStore">[1]Control!$D$55</definedName>
    <definedName name="NGStore" localSheetId="12">[1]Control!$D$64</definedName>
    <definedName name="NGStore">[1]Control!$D$64</definedName>
    <definedName name="NonEPercent" localSheetId="12">'[1]Non-Energy Consump.'!$A$63:$AK$88</definedName>
    <definedName name="NonEPercent">'[1]Non-Energy Consump.'!$A$63:$AK$88</definedName>
    <definedName name="nuclear.past">#REF!</definedName>
    <definedName name="OtherOilStore" localSheetId="12">[1]Control!$D$56</definedName>
    <definedName name="OtherOilStore">[1]Control!$D$56</definedName>
    <definedName name="PentanesStore" localSheetId="12">[1]Control!$D$58</definedName>
    <definedName name="PentanesStore">[1]Control!$D$58</definedName>
    <definedName name="PetCokeStore" localSheetId="12">[1]Control!$D$59</definedName>
    <definedName name="PetCokeStore">[1]Control!$D$59</definedName>
    <definedName name="plantsize.I.b">#REF!</definedName>
    <definedName name="Plantsize.II">#REF!</definedName>
    <definedName name="Plantsize.III">#REF!</definedName>
    <definedName name="plantsize.iv.a">#REF!</definedName>
    <definedName name="plantsize.iv.b">#REF!</definedName>
    <definedName name="Plantsize.iv.c.1">#REF!</definedName>
    <definedName name="plantsize.iv.c.2">#REF!</definedName>
    <definedName name="plantsize.iv.d">#REF!</definedName>
    <definedName name="predefined.scenario">#REF!</definedName>
    <definedName name="Preferences.AreaUnits">#REF!</definedName>
    <definedName name="preferences.energyunits">#REF!</definedName>
    <definedName name="Preferences.moneyunits">#REF!</definedName>
    <definedName name="Preferences.PowerUnits">#REF!</definedName>
    <definedName name="Preferences.Unit.Energy">#REF!</definedName>
    <definedName name="Preferences.Unit.Power">#REF!</definedName>
    <definedName name="Preferences.waterunit">#REF!</definedName>
    <definedName name="_xlnm.Print_Area" localSheetId="8">'Emission Factors Hub'!$A$1:$L$594</definedName>
    <definedName name="Reliability.scenario">#REF!</definedName>
    <definedName name="ResidStore" localSheetId="12">[1]Control!$D$54</definedName>
    <definedName name="ResidStore">[1]Control!$D$54</definedName>
    <definedName name="small_hydro.capacity">#REF!</definedName>
    <definedName name="SpecialStore" localSheetId="12">[1]Control!$D$61</definedName>
    <definedName name="SpecialStore">[1]Control!$D$61</definedName>
    <definedName name="StillStore" localSheetId="12">[1]Control!$D$60</definedName>
    <definedName name="StillStore">[1]Control!$D$60</definedName>
    <definedName name="StorageFactor" localSheetId="12">'[1]List Data'!$E$19:$F$54</definedName>
    <definedName name="StorageFactor">'[1]List Data'!$E$19:$F$54</definedName>
    <definedName name="SyntheticNG" localSheetId="12">[1]SNG!$A$7:$AK$59</definedName>
    <definedName name="SyntheticNG">[1]SNG!$A$7:$AK$59</definedName>
    <definedName name="target.year">#REF!</definedName>
    <definedName name="Unit.acre">#REF!</definedName>
    <definedName name="unit.bcm">#REF!</definedName>
    <definedName name="Unit.boe">#REF!</definedName>
    <definedName name="Unit.calorie">#REF!</definedName>
    <definedName name="Unit.day">#REF!</definedName>
    <definedName name="Unit.GJ">#REF!</definedName>
    <definedName name="Unit.GW">#REF!</definedName>
    <definedName name="Unit.GWh">#REF!</definedName>
    <definedName name="Unit.ha">#REF!</definedName>
    <definedName name="Unit.hour">#REF!</definedName>
    <definedName name="Unit.J">#REF!</definedName>
    <definedName name="unit.kcng">#REF!</definedName>
    <definedName name="unit.kgb">#REF!</definedName>
    <definedName name="unit.kgce">#REF!</definedName>
    <definedName name="unit.kghe">#REF!</definedName>
    <definedName name="unit.kglpge">#REF!</definedName>
    <definedName name="Unit.km2">#REF!</definedName>
    <definedName name="Unit.kW">#REF!</definedName>
    <definedName name="Unit.kWh">#REF!</definedName>
    <definedName name="unit.L">#REF!</definedName>
    <definedName name="unit.latfe">#REF!</definedName>
    <definedName name="unit.lcng">#REF!</definedName>
    <definedName name="unit.lde">#REF!</definedName>
    <definedName name="unit.lke">#REF!</definedName>
    <definedName name="unit.lpe">#REF!</definedName>
    <definedName name="Unit.m2">#REF!</definedName>
    <definedName name="Unit.m3">#REF!</definedName>
    <definedName name="unit.MCM">#REF!</definedName>
    <definedName name="Unit.minute">#REF!</definedName>
    <definedName name="Unit.MJ">#REF!</definedName>
    <definedName name="unit.mmbtu">#REF!</definedName>
    <definedName name="unit.mmscm">#REF!</definedName>
    <definedName name="unit.mtcce">#REF!</definedName>
    <definedName name="Unit.Mtce">#REF!</definedName>
    <definedName name="unit.mtde">#REF!</definedName>
    <definedName name="unit.mticce">#REF!</definedName>
    <definedName name="unit.mtice">#REF!</definedName>
    <definedName name="unit.mtle">#REF!</definedName>
    <definedName name="Unit.Mtoe">#REF!</definedName>
    <definedName name="Unit.MW">#REF!</definedName>
    <definedName name="Unit.MWh">#REF!</definedName>
    <definedName name="Unit.PJ">#REF!</definedName>
    <definedName name="unit.scm">#REF!</definedName>
    <definedName name="unit.scmb">#REF!</definedName>
    <definedName name="unit.tce">#REF!</definedName>
    <definedName name="unit.ticce">#REF!</definedName>
    <definedName name="unit.tice">#REF!</definedName>
    <definedName name="Unit.TJ">#REF!</definedName>
    <definedName name="Unit.toe">#REF!</definedName>
    <definedName name="Unit.TWh">#REF!</definedName>
    <definedName name="Unit.W">#REF!</definedName>
    <definedName name="Unit.year">#REF!</definedName>
    <definedName name="USD_Bn">#REF!</definedName>
    <definedName name="USD_mn">#REF!</definedName>
    <definedName name="USD2012_">#REF!</definedName>
    <definedName name="v.a.scenario">#REF!</definedName>
    <definedName name="V.b.scenario">#REF!</definedName>
    <definedName name="V.c.scenario">#REF!</definedName>
    <definedName name="VI.a.scenario">#REF!</definedName>
    <definedName name="VII.a.scenario">#REF!</definedName>
    <definedName name="VII.b.scenario">#REF!</definedName>
    <definedName name="WaxesStore" localSheetId="12">[1]Control!$D$62</definedName>
    <definedName name="WaxesStore">[1]Control!$D$62</definedName>
    <definedName name="X.a.economy">#REF!</definedName>
    <definedName name="X.a.epi">#REF!</definedName>
    <definedName name="X.a.floorspace">#REF!</definedName>
    <definedName name="X.b.ac">#REF!</definedName>
    <definedName name="X.b.ecbc">#REF!</definedName>
    <definedName name="x.b.floorspace">#REF!</definedName>
    <definedName name="XI.cement.fuel">#REF!</definedName>
    <definedName name="XI.fuelmix">#REF!</definedName>
    <definedName name="XI.scenario">#REF!</definedName>
    <definedName name="XI.steel.fuel">#REF!</definedName>
    <definedName name="XII.a.scenario">#REF!</definedName>
    <definedName name="XII.a.scenario.EVs">#REF!</definedName>
    <definedName name="XII.a.scenario.mode">#REF!</definedName>
    <definedName name="XII.a.scenario.pub_pri">#REF!</definedName>
    <definedName name="XII.b.mode">#REF!</definedName>
    <definedName name="XII.b.scenario">#REF!</definedName>
    <definedName name="XIII.a.chulhas">#REF!</definedName>
    <definedName name="XIII.a.scenario.fuelsplit">#REF!</definedName>
    <definedName name="XIII.b">#REF!</definedName>
    <definedName name="XIV.scenario">#REF!</definedName>
    <definedName name="XIV.scenario.fuelsplit">#REF!</definedName>
    <definedName name="xv.a.scenario">#REF!</definedName>
    <definedName name="xv.b.scenario">#REF!</definedName>
    <definedName name="XV.c.scenario">#REF!</definedName>
    <definedName name="xvi.scenario.fuelsplit">#REF!</definedName>
    <definedName name="YearShownOnGraphsSelector" comment="Used in VBA macro to update time-series graphs" localSheetId="23">'[2]User Settings'!$B$5</definedName>
    <definedName name="YearShownOnGraphsSelector" comment="Used in VBA macro to update time-series graphs">'[3]User Settings'!$B$5</definedName>
    <definedName name="YearShownOnGraphsSelector2" comment="Used in VBA macro to update time-series graphs">'[4]User Settings'!$B$5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5" i="28" l="1"/>
  <c r="H35" i="28"/>
  <c r="I35" i="28"/>
  <c r="J35" i="28"/>
  <c r="K35" i="28"/>
  <c r="L35" i="28"/>
  <c r="M35" i="28"/>
  <c r="N35" i="28"/>
  <c r="O35" i="28"/>
  <c r="P35" i="28"/>
  <c r="Q35" i="28"/>
  <c r="R35" i="28"/>
  <c r="S35" i="28"/>
  <c r="T35" i="28"/>
  <c r="U35" i="28"/>
  <c r="V35" i="28"/>
  <c r="W35" i="28"/>
  <c r="X35" i="28"/>
  <c r="Y35" i="28"/>
  <c r="Z35" i="28"/>
  <c r="AA35" i="28"/>
  <c r="G36" i="28"/>
  <c r="H36" i="28"/>
  <c r="I36" i="28"/>
  <c r="J36" i="28"/>
  <c r="K36" i="28"/>
  <c r="L36" i="28"/>
  <c r="M36" i="28"/>
  <c r="N36" i="28"/>
  <c r="O36" i="28"/>
  <c r="P36" i="28"/>
  <c r="Q36" i="28"/>
  <c r="R36" i="28"/>
  <c r="S36" i="28"/>
  <c r="T36" i="28"/>
  <c r="U36" i="28"/>
  <c r="V36" i="28"/>
  <c r="W36" i="28"/>
  <c r="X36" i="28"/>
  <c r="Y36" i="28"/>
  <c r="Z36" i="28"/>
  <c r="AA36" i="28"/>
  <c r="G37" i="28"/>
  <c r="H37" i="28"/>
  <c r="I37" i="28"/>
  <c r="J37" i="28"/>
  <c r="K37" i="28"/>
  <c r="D11" i="20" s="1"/>
  <c r="L37" i="28"/>
  <c r="M37" i="28"/>
  <c r="N37" i="28"/>
  <c r="O37" i="28"/>
  <c r="P37" i="28"/>
  <c r="Q37" i="28"/>
  <c r="R37" i="28"/>
  <c r="S37" i="28"/>
  <c r="T37" i="28"/>
  <c r="U37" i="28"/>
  <c r="V37" i="28"/>
  <c r="W37" i="28"/>
  <c r="X37" i="28"/>
  <c r="Y37" i="28"/>
  <c r="Z37" i="28"/>
  <c r="AA37" i="28"/>
  <c r="B13" i="26"/>
  <c r="C17" i="26"/>
  <c r="F55" i="26" s="1"/>
  <c r="C18" i="26"/>
  <c r="G55" i="26" s="1"/>
  <c r="G45" i="26" s="1"/>
  <c r="C19" i="26"/>
  <c r="C20" i="26"/>
  <c r="C21" i="26"/>
  <c r="C22" i="26"/>
  <c r="B55" i="26" s="1"/>
  <c r="B51" i="26" s="1"/>
  <c r="B62" i="26" s="1"/>
  <c r="B80" i="26" s="1"/>
  <c r="D54" i="26"/>
  <c r="D74" i="26" s="1"/>
  <c r="D92" i="26" s="1"/>
  <c r="C55" i="26"/>
  <c r="C51" i="26" s="1"/>
  <c r="C62" i="26" s="1"/>
  <c r="C80" i="26" s="1"/>
  <c r="D55" i="26"/>
  <c r="D51" i="26" s="1"/>
  <c r="D62" i="26" s="1"/>
  <c r="D80" i="26" s="1"/>
  <c r="E55" i="26"/>
  <c r="E48" i="26" s="1"/>
  <c r="E63" i="26" s="1"/>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5" i="20"/>
  <c r="C5" i="20"/>
  <c r="I5" i="20" s="1"/>
  <c r="D5" i="20"/>
  <c r="E5" i="20"/>
  <c r="F5" i="20"/>
  <c r="B6" i="20"/>
  <c r="I6" i="20" s="1"/>
  <c r="C6" i="20"/>
  <c r="D6" i="20"/>
  <c r="E6" i="20"/>
  <c r="F6" i="20"/>
  <c r="G11" i="18" s="1"/>
  <c r="B7" i="20"/>
  <c r="C7" i="20"/>
  <c r="I7" i="20" s="1"/>
  <c r="D7" i="20"/>
  <c r="F7" i="20"/>
  <c r="G12" i="18" s="1"/>
  <c r="C8" i="20"/>
  <c r="I8" i="20" s="1"/>
  <c r="E8" i="20"/>
  <c r="F8" i="20"/>
  <c r="B9" i="20"/>
  <c r="C9" i="20"/>
  <c r="D9" i="20"/>
  <c r="E9" i="20"/>
  <c r="F9" i="20"/>
  <c r="I9" i="20"/>
  <c r="B10" i="20"/>
  <c r="E10" i="20"/>
  <c r="E12" i="20" s="1"/>
  <c r="F10" i="20"/>
  <c r="I10" i="20"/>
  <c r="C11" i="20"/>
  <c r="F11" i="20"/>
  <c r="B12" i="20"/>
  <c r="C12" i="20"/>
  <c r="D12" i="20"/>
  <c r="F12" i="20"/>
  <c r="C13" i="20"/>
  <c r="D13" i="20"/>
  <c r="E6" i="16" s="1"/>
  <c r="F13" i="20"/>
  <c r="I13" i="20"/>
  <c r="J13" i="20" s="1"/>
  <c r="C14" i="20"/>
  <c r="I14" i="20" s="1"/>
  <c r="F14" i="20"/>
  <c r="C15" i="20"/>
  <c r="F15" i="20"/>
  <c r="I15" i="20"/>
  <c r="C19" i="20"/>
  <c r="D19" i="20"/>
  <c r="C20" i="20"/>
  <c r="I3" i="16" s="1"/>
  <c r="C21" i="20"/>
  <c r="B25" i="20"/>
  <c r="C4" i="16" s="1"/>
  <c r="C25" i="20"/>
  <c r="D25" i="20"/>
  <c r="E4" i="16" s="1"/>
  <c r="E25" i="20"/>
  <c r="F25" i="20"/>
  <c r="B26" i="20"/>
  <c r="C26" i="20"/>
  <c r="D26" i="20"/>
  <c r="E26" i="20"/>
  <c r="F26" i="20"/>
  <c r="C27" i="20"/>
  <c r="D27" i="20"/>
  <c r="F27" i="20"/>
  <c r="C28" i="20"/>
  <c r="D28" i="20"/>
  <c r="F28" i="20"/>
  <c r="C7" i="19"/>
  <c r="K7" i="19" s="1"/>
  <c r="F7" i="19"/>
  <c r="N7" i="19"/>
  <c r="F8" i="19"/>
  <c r="N8" i="19" s="1"/>
  <c r="F9" i="19"/>
  <c r="L9" i="19"/>
  <c r="N9" i="19"/>
  <c r="L10" i="19"/>
  <c r="B11" i="19"/>
  <c r="C11" i="19"/>
  <c r="K11" i="19" s="1"/>
  <c r="F11" i="19"/>
  <c r="N11" i="19"/>
  <c r="C12" i="19"/>
  <c r="K12" i="19" s="1"/>
  <c r="O12" i="19"/>
  <c r="C13" i="19"/>
  <c r="K13" i="19" s="1"/>
  <c r="B14" i="19"/>
  <c r="D14" i="19"/>
  <c r="F14" i="19"/>
  <c r="N14" i="19" s="1"/>
  <c r="J14" i="19"/>
  <c r="L14" i="19"/>
  <c r="C15" i="19"/>
  <c r="D15" i="19"/>
  <c r="K15" i="19"/>
  <c r="L15" i="19"/>
  <c r="M15" i="19"/>
  <c r="B16" i="19"/>
  <c r="E16" i="19"/>
  <c r="M16" i="19"/>
  <c r="B17" i="19"/>
  <c r="G17" i="19" s="1"/>
  <c r="C17" i="19"/>
  <c r="K17" i="19" s="1"/>
  <c r="F17" i="19"/>
  <c r="N17" i="19" s="1"/>
  <c r="L17" i="19"/>
  <c r="M17" i="19"/>
  <c r="F18" i="19"/>
  <c r="L18" i="19"/>
  <c r="M18" i="19"/>
  <c r="N18" i="19"/>
  <c r="L19" i="19"/>
  <c r="M19" i="19"/>
  <c r="C20" i="19"/>
  <c r="K20" i="19" s="1"/>
  <c r="F20" i="19"/>
  <c r="N20" i="19" s="1"/>
  <c r="L20" i="19"/>
  <c r="M20" i="19"/>
  <c r="B31" i="19"/>
  <c r="C31" i="19"/>
  <c r="C36" i="19" s="1"/>
  <c r="D31" i="19"/>
  <c r="E31" i="19"/>
  <c r="F31" i="19"/>
  <c r="G31" i="19"/>
  <c r="B32" i="19"/>
  <c r="F32" i="19" s="1"/>
  <c r="F36" i="19" s="1"/>
  <c r="C32" i="19"/>
  <c r="D32" i="19"/>
  <c r="E32" i="19"/>
  <c r="E36" i="19" s="1"/>
  <c r="G32" i="19"/>
  <c r="B33" i="19"/>
  <c r="C33" i="19"/>
  <c r="D33" i="19"/>
  <c r="E33" i="19"/>
  <c r="G33" i="19"/>
  <c r="B34" i="19"/>
  <c r="D34" i="19"/>
  <c r="G34" i="19"/>
  <c r="B35" i="19"/>
  <c r="C35" i="19"/>
  <c r="D35" i="19"/>
  <c r="E35" i="19"/>
  <c r="F35" i="19"/>
  <c r="B36" i="19"/>
  <c r="D36" i="19"/>
  <c r="G36" i="19"/>
  <c r="B40" i="19" a="1"/>
  <c r="B40" i="19" s="1"/>
  <c r="B15" i="19" s="1"/>
  <c r="C40" i="19"/>
  <c r="D40" i="19"/>
  <c r="E40" i="19"/>
  <c r="F40" i="19"/>
  <c r="B41" i="19"/>
  <c r="C41" i="19"/>
  <c r="D41" i="19"/>
  <c r="E41" i="19"/>
  <c r="F41" i="19"/>
  <c r="B42" i="19"/>
  <c r="D44" i="19"/>
  <c r="F44" i="19"/>
  <c r="B48" i="19"/>
  <c r="C48" i="19"/>
  <c r="D48" i="19"/>
  <c r="E48" i="19"/>
  <c r="F48" i="19"/>
  <c r="B49" i="19"/>
  <c r="C49" i="19"/>
  <c r="D49" i="19"/>
  <c r="E49" i="19"/>
  <c r="F49" i="19"/>
  <c r="D50" i="19"/>
  <c r="D12" i="19" s="1"/>
  <c r="L12" i="19" s="1"/>
  <c r="D52" i="19"/>
  <c r="F52" i="19"/>
  <c r="F15" i="19" s="1"/>
  <c r="N15" i="19" s="1"/>
  <c r="C92" i="17" s="1"/>
  <c r="D56" i="19"/>
  <c r="B57" i="19"/>
  <c r="C57" i="19"/>
  <c r="C16" i="19" s="1"/>
  <c r="K16" i="19" s="1"/>
  <c r="D57" i="19"/>
  <c r="E57" i="19"/>
  <c r="D58" i="19"/>
  <c r="D16" i="19" s="1"/>
  <c r="L16" i="19" s="1"/>
  <c r="D59" i="19"/>
  <c r="D60" i="19"/>
  <c r="F16" i="19" s="1"/>
  <c r="N16" i="19" s="1"/>
  <c r="D64" i="19"/>
  <c r="E64" i="19"/>
  <c r="F64" i="19"/>
  <c r="D65" i="19"/>
  <c r="C14" i="19" s="1"/>
  <c r="K14" i="19" s="1"/>
  <c r="E65" i="19"/>
  <c r="F65" i="19"/>
  <c r="D66" i="19"/>
  <c r="D67" i="19"/>
  <c r="E14" i="19" s="1"/>
  <c r="M14" i="19" s="1"/>
  <c r="D68" i="19"/>
  <c r="F68" i="19"/>
  <c r="F72" i="19"/>
  <c r="B73" i="19"/>
  <c r="C73" i="19"/>
  <c r="F73" i="19"/>
  <c r="F76" i="19"/>
  <c r="F80" i="19"/>
  <c r="F81" i="19"/>
  <c r="B83" i="19"/>
  <c r="D83" i="19"/>
  <c r="D84" i="19"/>
  <c r="F84" i="19"/>
  <c r="B88" i="19"/>
  <c r="C88" i="19"/>
  <c r="D88" i="19"/>
  <c r="E88" i="19"/>
  <c r="F88" i="19"/>
  <c r="F89" i="19"/>
  <c r="C10" i="19" s="1"/>
  <c r="K10" i="19" s="1"/>
  <c r="D91" i="19"/>
  <c r="E10" i="19" s="1"/>
  <c r="M10" i="19" s="1"/>
  <c r="D92" i="19"/>
  <c r="F10" i="19" s="1"/>
  <c r="F92" i="19"/>
  <c r="B96" i="19"/>
  <c r="C96" i="19"/>
  <c r="E96" i="19"/>
  <c r="F96" i="19"/>
  <c r="B97" i="19"/>
  <c r="C97" i="19"/>
  <c r="C8" i="19" s="1"/>
  <c r="E97" i="19"/>
  <c r="F97" i="19"/>
  <c r="F100" i="19"/>
  <c r="F104" i="19"/>
  <c r="B105" i="19"/>
  <c r="C105" i="19"/>
  <c r="D105" i="19"/>
  <c r="F105" i="19"/>
  <c r="D106" i="19"/>
  <c r="D11" i="19" s="1"/>
  <c r="L11" i="19" s="1"/>
  <c r="D108" i="19"/>
  <c r="F108" i="19"/>
  <c r="B112" i="19"/>
  <c r="C112" i="19"/>
  <c r="D112" i="19"/>
  <c r="E112" i="19"/>
  <c r="F112" i="19"/>
  <c r="B113" i="19"/>
  <c r="C113" i="19"/>
  <c r="D113" i="19"/>
  <c r="E113" i="19"/>
  <c r="F113" i="19"/>
  <c r="B114" i="19"/>
  <c r="C114" i="19"/>
  <c r="D114" i="19"/>
  <c r="B115" i="19"/>
  <c r="D115" i="19"/>
  <c r="B116" i="19"/>
  <c r="C116" i="19"/>
  <c r="D116" i="19"/>
  <c r="F116" i="19"/>
  <c r="F120" i="19"/>
  <c r="B121" i="19"/>
  <c r="C121" i="19"/>
  <c r="D121" i="19"/>
  <c r="E121" i="19"/>
  <c r="F121" i="19"/>
  <c r="D124" i="19"/>
  <c r="F124" i="19"/>
  <c r="B128" i="19"/>
  <c r="C128" i="19"/>
  <c r="B129" i="19"/>
  <c r="C129" i="19"/>
  <c r="D129" i="19"/>
  <c r="D132" i="19"/>
  <c r="F136" i="19"/>
  <c r="F137" i="19"/>
  <c r="C9" i="19" s="1"/>
  <c r="K9" i="19" s="1"/>
  <c r="F140" i="19"/>
  <c r="F144" i="19"/>
  <c r="F145" i="19"/>
  <c r="F148" i="19"/>
  <c r="F13" i="19" s="1"/>
  <c r="N13" i="19" s="1"/>
  <c r="F152" i="19"/>
  <c r="B18" i="19" s="1"/>
  <c r="F153" i="19"/>
  <c r="C18" i="19" s="1"/>
  <c r="K18" i="19" s="1"/>
  <c r="F156" i="19"/>
  <c r="F160" i="19"/>
  <c r="B19" i="19" s="1"/>
  <c r="F161" i="19"/>
  <c r="C19" i="19" s="1"/>
  <c r="K19" i="19" s="1"/>
  <c r="F164" i="19"/>
  <c r="F19" i="19" s="1"/>
  <c r="N19" i="19" s="1"/>
  <c r="F168" i="19"/>
  <c r="B20" i="19" s="1"/>
  <c r="F169" i="19"/>
  <c r="F172" i="19"/>
  <c r="B10" i="18"/>
  <c r="C10" i="18"/>
  <c r="D10" i="18"/>
  <c r="E10" i="18"/>
  <c r="B11" i="18"/>
  <c r="C11" i="18"/>
  <c r="D11" i="18"/>
  <c r="E184" i="16" s="1"/>
  <c r="E11" i="18"/>
  <c r="F11" i="18"/>
  <c r="B12" i="18"/>
  <c r="I12" i="18" s="1"/>
  <c r="J12" i="18" s="1"/>
  <c r="C12" i="18"/>
  <c r="D12" i="18"/>
  <c r="L12" i="18"/>
  <c r="C13" i="18"/>
  <c r="E13" i="18"/>
  <c r="B14" i="18"/>
  <c r="D14" i="18"/>
  <c r="B15" i="18"/>
  <c r="E15" i="18"/>
  <c r="C16" i="18"/>
  <c r="E16" i="18"/>
  <c r="B17" i="18"/>
  <c r="C17" i="18"/>
  <c r="D17" i="18"/>
  <c r="C18" i="18"/>
  <c r="D18" i="18"/>
  <c r="C19" i="18"/>
  <c r="B20" i="18"/>
  <c r="C20" i="18"/>
  <c r="D20" i="18"/>
  <c r="E20" i="18"/>
  <c r="B24" i="18"/>
  <c r="C24" i="18"/>
  <c r="D24" i="18"/>
  <c r="E24" i="18"/>
  <c r="B25" i="18"/>
  <c r="C25" i="18"/>
  <c r="D25" i="18"/>
  <c r="E25" i="18"/>
  <c r="C26" i="18"/>
  <c r="D26" i="18"/>
  <c r="E185" i="16" s="1"/>
  <c r="E218" i="16" s="1"/>
  <c r="B27" i="18"/>
  <c r="C187" i="16" s="1"/>
  <c r="C219" i="16" s="1"/>
  <c r="C27" i="18"/>
  <c r="D27" i="18"/>
  <c r="E27" i="18"/>
  <c r="B28" i="18"/>
  <c r="G19" i="18" s="1"/>
  <c r="C28" i="18"/>
  <c r="G13" i="18" s="1"/>
  <c r="D28" i="18"/>
  <c r="G24" i="18" s="1"/>
  <c r="E28" i="18"/>
  <c r="G28" i="18"/>
  <c r="I10" i="17"/>
  <c r="J10" i="17"/>
  <c r="K10" i="17"/>
  <c r="L10" i="17"/>
  <c r="M10" i="17"/>
  <c r="I11" i="17"/>
  <c r="J11" i="17"/>
  <c r="F41" i="17" s="1"/>
  <c r="K11" i="17"/>
  <c r="G41" i="17" s="1"/>
  <c r="E79" i="17" s="1"/>
  <c r="L11" i="17"/>
  <c r="H41" i="17" s="1"/>
  <c r="M11" i="17"/>
  <c r="I12" i="17"/>
  <c r="J12" i="17"/>
  <c r="K12" i="17"/>
  <c r="L12" i="17"/>
  <c r="M12" i="17"/>
  <c r="I13" i="17"/>
  <c r="J13" i="17"/>
  <c r="K13" i="17"/>
  <c r="L13" i="17"/>
  <c r="H37" i="17" s="1"/>
  <c r="M13" i="17"/>
  <c r="I14" i="17"/>
  <c r="E30" i="17" s="1"/>
  <c r="J14" i="17"/>
  <c r="F30" i="17" s="1"/>
  <c r="K14" i="17"/>
  <c r="G30" i="17" s="1"/>
  <c r="L14" i="17"/>
  <c r="H30" i="17" s="1"/>
  <c r="F68" i="17" s="1"/>
  <c r="M14" i="17"/>
  <c r="I30" i="17" s="1"/>
  <c r="I15" i="17"/>
  <c r="J15" i="17"/>
  <c r="K15" i="17"/>
  <c r="L15" i="17"/>
  <c r="M15" i="17"/>
  <c r="I16" i="17"/>
  <c r="J16" i="17"/>
  <c r="K16" i="17"/>
  <c r="L16" i="17"/>
  <c r="M16" i="17"/>
  <c r="I17" i="17"/>
  <c r="J17" i="17"/>
  <c r="F39" i="17" s="1"/>
  <c r="K17" i="17"/>
  <c r="L17" i="17"/>
  <c r="H39" i="17" s="1"/>
  <c r="M17" i="17"/>
  <c r="I39" i="17" s="1"/>
  <c r="G77" i="17" s="1"/>
  <c r="I18" i="17"/>
  <c r="J18" i="17"/>
  <c r="K18" i="17"/>
  <c r="L18" i="17"/>
  <c r="M18" i="17"/>
  <c r="I19" i="17"/>
  <c r="J19" i="17"/>
  <c r="K19" i="17"/>
  <c r="L19" i="17"/>
  <c r="M19" i="17"/>
  <c r="I20" i="17"/>
  <c r="E42" i="17" s="1"/>
  <c r="J20" i="17"/>
  <c r="K20" i="17"/>
  <c r="L20" i="17"/>
  <c r="M20" i="17"/>
  <c r="I21" i="17"/>
  <c r="E28" i="17" s="1"/>
  <c r="J21" i="17"/>
  <c r="F28" i="17" s="1"/>
  <c r="K21" i="17"/>
  <c r="L21" i="17"/>
  <c r="M21" i="17"/>
  <c r="I22" i="17"/>
  <c r="J22" i="17"/>
  <c r="F31" i="17" s="1"/>
  <c r="D69" i="17" s="1"/>
  <c r="K22" i="17"/>
  <c r="L22" i="17"/>
  <c r="M22" i="17"/>
  <c r="I23" i="17"/>
  <c r="J23" i="17"/>
  <c r="K23" i="17"/>
  <c r="L23" i="17"/>
  <c r="H36" i="17" s="1"/>
  <c r="M23" i="17"/>
  <c r="I36" i="17" s="1"/>
  <c r="I24" i="17"/>
  <c r="J24" i="17"/>
  <c r="F32" i="17" s="1"/>
  <c r="K24" i="17"/>
  <c r="G34" i="17" s="1"/>
  <c r="L24" i="17"/>
  <c r="M24" i="17"/>
  <c r="C28" i="17"/>
  <c r="D28" i="17"/>
  <c r="G28" i="17"/>
  <c r="H28" i="17"/>
  <c r="I28" i="17"/>
  <c r="C29" i="17"/>
  <c r="D49" i="17" s="1"/>
  <c r="D29" i="17"/>
  <c r="E29" i="17"/>
  <c r="F29" i="17"/>
  <c r="G29" i="17"/>
  <c r="E67" i="17" s="1"/>
  <c r="H29" i="17"/>
  <c r="I29" i="17"/>
  <c r="G67" i="17" s="1"/>
  <c r="C30" i="17"/>
  <c r="D30" i="17"/>
  <c r="C31" i="17"/>
  <c r="C51" i="17" s="1"/>
  <c r="D31" i="17"/>
  <c r="D51" i="17" s="1"/>
  <c r="E31" i="17"/>
  <c r="G31" i="17"/>
  <c r="H31" i="17"/>
  <c r="I31" i="17"/>
  <c r="C32" i="17"/>
  <c r="C52" i="17" s="1"/>
  <c r="B88" i="17" s="1"/>
  <c r="D32" i="17"/>
  <c r="D52" i="17" s="1"/>
  <c r="C88" i="17" s="1"/>
  <c r="H32" i="17"/>
  <c r="I32" i="17"/>
  <c r="C33" i="17"/>
  <c r="D53" i="17" s="1"/>
  <c r="D33" i="17"/>
  <c r="G33" i="17"/>
  <c r="H33" i="17"/>
  <c r="I33" i="17"/>
  <c r="C34" i="17"/>
  <c r="D34" i="17"/>
  <c r="F34" i="17"/>
  <c r="H34" i="17"/>
  <c r="I34" i="17"/>
  <c r="C35" i="17"/>
  <c r="D35" i="17"/>
  <c r="D55" i="17" s="1"/>
  <c r="C91" i="17" s="1"/>
  <c r="E35" i="17"/>
  <c r="F35" i="17"/>
  <c r="G35" i="17"/>
  <c r="H35" i="17"/>
  <c r="I35" i="17"/>
  <c r="G73" i="17" s="1"/>
  <c r="C36" i="17"/>
  <c r="D36" i="17"/>
  <c r="D56" i="17" s="1"/>
  <c r="E36" i="17"/>
  <c r="F36" i="17"/>
  <c r="D74" i="17" s="1"/>
  <c r="G36" i="17"/>
  <c r="C37" i="17"/>
  <c r="D37" i="17"/>
  <c r="E37" i="17"/>
  <c r="C75" i="17" s="1"/>
  <c r="F37" i="17"/>
  <c r="G37" i="17"/>
  <c r="I37" i="17"/>
  <c r="G75" i="17" s="1"/>
  <c r="C38" i="17"/>
  <c r="D38" i="17"/>
  <c r="D58" i="17" s="1"/>
  <c r="F38" i="17"/>
  <c r="H38" i="17"/>
  <c r="C39" i="17"/>
  <c r="C59" i="17" s="1"/>
  <c r="B95" i="17" s="1"/>
  <c r="D39" i="17"/>
  <c r="E39" i="17"/>
  <c r="G39" i="17"/>
  <c r="C40" i="17"/>
  <c r="D40" i="17"/>
  <c r="C60" i="17" s="1"/>
  <c r="B96" i="17" s="1"/>
  <c r="F40" i="17"/>
  <c r="H40" i="17"/>
  <c r="C41" i="17"/>
  <c r="C61" i="17" s="1"/>
  <c r="B97" i="17" s="1"/>
  <c r="D41" i="17"/>
  <c r="E41" i="17"/>
  <c r="C79" i="17" s="1"/>
  <c r="I41" i="17"/>
  <c r="C42" i="17"/>
  <c r="D42" i="17"/>
  <c r="F42" i="17"/>
  <c r="H42" i="17"/>
  <c r="C48" i="17"/>
  <c r="B84" i="17" s="1"/>
  <c r="D48" i="17"/>
  <c r="C84" i="17" s="1"/>
  <c r="C49" i="17"/>
  <c r="C50" i="17"/>
  <c r="B86" i="17" s="1"/>
  <c r="D50" i="17"/>
  <c r="C53" i="17"/>
  <c r="C55" i="17"/>
  <c r="B91" i="17" s="1"/>
  <c r="C56" i="17"/>
  <c r="C57" i="17"/>
  <c r="B93" i="17" s="1"/>
  <c r="D57" i="17"/>
  <c r="C93" i="17" s="1"/>
  <c r="C62" i="17"/>
  <c r="D62" i="17"/>
  <c r="D73" i="17"/>
  <c r="D79" i="17"/>
  <c r="B85" i="17"/>
  <c r="C86" i="17"/>
  <c r="D4" i="16"/>
  <c r="F4" i="16"/>
  <c r="G4" i="16"/>
  <c r="C5" i="16"/>
  <c r="D5" i="16"/>
  <c r="E5" i="16"/>
  <c r="F5" i="16"/>
  <c r="G5" i="16"/>
  <c r="C6" i="16"/>
  <c r="D6" i="16"/>
  <c r="F6" i="16"/>
  <c r="G6" i="16"/>
  <c r="I6" i="16"/>
  <c r="I33" i="16"/>
  <c r="K47" i="16"/>
  <c r="I50" i="16"/>
  <c r="C183" i="16"/>
  <c r="D183" i="16"/>
  <c r="E183" i="16"/>
  <c r="D184" i="16"/>
  <c r="G184" i="16"/>
  <c r="C185" i="16"/>
  <c r="D185" i="16"/>
  <c r="C186" i="16"/>
  <c r="C217" i="16" s="1"/>
  <c r="D186" i="16"/>
  <c r="E186" i="16"/>
  <c r="E217" i="16" s="1"/>
  <c r="D187" i="16"/>
  <c r="D219" i="16" s="1"/>
  <c r="E187" i="16"/>
  <c r="C216" i="16"/>
  <c r="D216" i="16"/>
  <c r="E216" i="16"/>
  <c r="G216" i="16"/>
  <c r="H216" i="16"/>
  <c r="D217" i="16"/>
  <c r="C218" i="16"/>
  <c r="D218" i="16"/>
  <c r="E219" i="16"/>
  <c r="G173" i="5"/>
  <c r="G174" i="5"/>
  <c r="G175" i="5"/>
  <c r="G176" i="5"/>
  <c r="G177" i="5"/>
  <c r="G178" i="5"/>
  <c r="G179" i="5"/>
  <c r="G180" i="5"/>
  <c r="G181" i="5"/>
  <c r="G182" i="5"/>
  <c r="G183" i="5"/>
  <c r="G172" i="5"/>
  <c r="P6" i="5"/>
  <c r="B133" i="5"/>
  <c r="D4" i="5"/>
  <c r="D3" i="5"/>
  <c r="A29" i="10"/>
  <c r="A28" i="10"/>
  <c r="B79" i="6"/>
  <c r="F278" i="5"/>
  <c r="E278" i="5"/>
  <c r="D278" i="5"/>
  <c r="C278" i="5"/>
  <c r="F277" i="5"/>
  <c r="E277" i="5"/>
  <c r="D277" i="5"/>
  <c r="C277" i="5"/>
  <c r="B278" i="5"/>
  <c r="B276" i="5"/>
  <c r="B277" i="5"/>
  <c r="B275" i="5"/>
  <c r="F265" i="5"/>
  <c r="E265" i="5"/>
  <c r="D265" i="5"/>
  <c r="C265" i="5"/>
  <c r="B265" i="5"/>
  <c r="B263" i="5"/>
  <c r="F264" i="5"/>
  <c r="E264" i="5"/>
  <c r="D264" i="5"/>
  <c r="C264" i="5"/>
  <c r="C262" i="5"/>
  <c r="B264" i="5"/>
  <c r="B262" i="5"/>
  <c r="B250" i="5"/>
  <c r="B249" i="5"/>
  <c r="B105" i="6"/>
  <c r="B103" i="6"/>
  <c r="D104" i="6"/>
  <c r="B92" i="6"/>
  <c r="D91" i="6"/>
  <c r="A27" i="10"/>
  <c r="A23" i="10"/>
  <c r="A24" i="10" s="1"/>
  <c r="A25" i="10" s="1"/>
  <c r="A26" i="10" s="1"/>
  <c r="D50" i="26" l="1"/>
  <c r="D61" i="26" s="1"/>
  <c r="D79" i="26" s="1"/>
  <c r="F45" i="26"/>
  <c r="F50" i="26"/>
  <c r="F61" i="26" s="1"/>
  <c r="F49" i="26"/>
  <c r="F66" i="26" s="1"/>
  <c r="D53" i="26"/>
  <c r="D48" i="26"/>
  <c r="D63" i="26" s="1"/>
  <c r="D81" i="26" s="1"/>
  <c r="C53" i="26"/>
  <c r="D45" i="26"/>
  <c r="D65" i="26" s="1"/>
  <c r="D83" i="26" s="1"/>
  <c r="D52" i="26"/>
  <c r="D44" i="26"/>
  <c r="E50" i="26"/>
  <c r="E61" i="26" s="1"/>
  <c r="E79" i="26" s="1"/>
  <c r="C50" i="26"/>
  <c r="C61" i="26" s="1"/>
  <c r="C79" i="26" s="1"/>
  <c r="G69" i="17"/>
  <c r="D61" i="17"/>
  <c r="C97" i="17" s="1"/>
  <c r="E69" i="17"/>
  <c r="P14" i="19"/>
  <c r="J14" i="20"/>
  <c r="C69" i="17"/>
  <c r="I16" i="18"/>
  <c r="J16" i="18" s="1"/>
  <c r="D48" i="16"/>
  <c r="D50" i="16"/>
  <c r="E48" i="16"/>
  <c r="E50" i="16"/>
  <c r="F48" i="16"/>
  <c r="G48" i="16"/>
  <c r="G50" i="16"/>
  <c r="H48" i="16"/>
  <c r="B48" i="16"/>
  <c r="B50" i="16"/>
  <c r="E49" i="16"/>
  <c r="C48" i="16"/>
  <c r="C50" i="16"/>
  <c r="B92" i="17"/>
  <c r="I11" i="18"/>
  <c r="J11" i="18" s="1"/>
  <c r="C21" i="19"/>
  <c r="K21" i="19" s="1"/>
  <c r="C22" i="19"/>
  <c r="K22" i="19" s="1"/>
  <c r="D3" i="16" s="1"/>
  <c r="K8" i="19"/>
  <c r="C54" i="17"/>
  <c r="B90" i="17" s="1"/>
  <c r="D54" i="17"/>
  <c r="C90" i="17" s="1"/>
  <c r="G14" i="19"/>
  <c r="G18" i="19"/>
  <c r="J18" i="19"/>
  <c r="P18" i="19" s="1"/>
  <c r="F79" i="17"/>
  <c r="E74" i="17"/>
  <c r="D66" i="17"/>
  <c r="G68" i="17"/>
  <c r="E92" i="17"/>
  <c r="C74" i="17"/>
  <c r="E32" i="17"/>
  <c r="E33" i="17"/>
  <c r="E34" i="17"/>
  <c r="E72" i="17" s="1"/>
  <c r="I42" i="17"/>
  <c r="I40" i="17"/>
  <c r="I38" i="17"/>
  <c r="E68" i="17"/>
  <c r="G79" i="17"/>
  <c r="H97" i="17" s="1"/>
  <c r="I19" i="18"/>
  <c r="J19" i="18" s="1"/>
  <c r="I10" i="18"/>
  <c r="J10" i="18" s="1"/>
  <c r="E77" i="17"/>
  <c r="F77" i="17"/>
  <c r="C77" i="17"/>
  <c r="F67" i="17"/>
  <c r="G74" i="17"/>
  <c r="H92" i="17" s="1"/>
  <c r="D68" i="17"/>
  <c r="J8" i="20"/>
  <c r="E91" i="17"/>
  <c r="F74" i="17"/>
  <c r="G92" i="17" s="1"/>
  <c r="G42" i="17"/>
  <c r="E80" i="17" s="1"/>
  <c r="G40" i="17"/>
  <c r="G38" i="17"/>
  <c r="E76" i="17" s="1"/>
  <c r="F94" i="17" s="1"/>
  <c r="D77" i="17"/>
  <c r="C68" i="17"/>
  <c r="G15" i="19"/>
  <c r="J15" i="19"/>
  <c r="P15" i="19" s="1"/>
  <c r="G16" i="19"/>
  <c r="H91" i="17"/>
  <c r="I13" i="18"/>
  <c r="J13" i="18" s="1"/>
  <c r="J20" i="19"/>
  <c r="P20" i="19" s="1"/>
  <c r="G20" i="19"/>
  <c r="C66" i="17"/>
  <c r="F66" i="17"/>
  <c r="F80" i="17"/>
  <c r="F76" i="17"/>
  <c r="G94" i="17" s="1"/>
  <c r="C67" i="17"/>
  <c r="D67" i="17"/>
  <c r="C80" i="17"/>
  <c r="D75" i="17"/>
  <c r="F75" i="17"/>
  <c r="E75" i="17"/>
  <c r="F93" i="17" s="1"/>
  <c r="N10" i="19"/>
  <c r="B87" i="17" s="1"/>
  <c r="F21" i="19"/>
  <c r="N21" i="19" s="1"/>
  <c r="C98" i="17" s="1"/>
  <c r="I11" i="20"/>
  <c r="J11" i="20" s="1"/>
  <c r="D80" i="17"/>
  <c r="G66" i="17"/>
  <c r="C94" i="17"/>
  <c r="C85" i="17"/>
  <c r="G19" i="19"/>
  <c r="J19" i="19"/>
  <c r="P19" i="19" s="1"/>
  <c r="J11" i="19"/>
  <c r="J15" i="20"/>
  <c r="B49" i="16" s="1"/>
  <c r="F69" i="17"/>
  <c r="E66" i="17"/>
  <c r="I17" i="18"/>
  <c r="J17" i="18" s="1"/>
  <c r="L17" i="18" s="1"/>
  <c r="E17" i="18"/>
  <c r="I12" i="20"/>
  <c r="F73" i="17"/>
  <c r="G91" i="17" s="1"/>
  <c r="C58" i="17"/>
  <c r="B94" i="17" s="1"/>
  <c r="J17" i="19"/>
  <c r="P17" i="19" s="1"/>
  <c r="E53" i="26"/>
  <c r="G50" i="26"/>
  <c r="G61" i="26" s="1"/>
  <c r="C48" i="26"/>
  <c r="C63" i="26" s="1"/>
  <c r="C81" i="26" s="1"/>
  <c r="E45" i="26"/>
  <c r="E73" i="17"/>
  <c r="F91" i="17" s="1"/>
  <c r="F12" i="19"/>
  <c r="N12" i="19" s="1"/>
  <c r="B89" i="17" s="1"/>
  <c r="B48" i="26"/>
  <c r="B63" i="26" s="1"/>
  <c r="B81" i="26" s="1"/>
  <c r="C45" i="26"/>
  <c r="C65" i="26" s="1"/>
  <c r="C83" i="26" s="1"/>
  <c r="G47" i="26"/>
  <c r="G64" i="26" s="1"/>
  <c r="C73" i="17"/>
  <c r="D91" i="17" s="1"/>
  <c r="I91" i="17" s="1"/>
  <c r="G26" i="18"/>
  <c r="H218" i="16" s="1"/>
  <c r="B53" i="26"/>
  <c r="F47" i="26"/>
  <c r="F64" i="26" s="1"/>
  <c r="B45" i="26"/>
  <c r="E47" i="26"/>
  <c r="E64" i="26" s="1"/>
  <c r="G44" i="26"/>
  <c r="G52" i="26"/>
  <c r="G65" i="26" s="1"/>
  <c r="E38" i="17"/>
  <c r="G20" i="18"/>
  <c r="I20" i="18" s="1"/>
  <c r="J20" i="18" s="1"/>
  <c r="F52" i="26"/>
  <c r="F65" i="26" s="1"/>
  <c r="B50" i="26"/>
  <c r="B61" i="26" s="1"/>
  <c r="B79" i="26" s="1"/>
  <c r="G96" i="19" s="1" a="1"/>
  <c r="D47" i="26"/>
  <c r="D64" i="26" s="1"/>
  <c r="D82" i="26" s="1"/>
  <c r="F44" i="26"/>
  <c r="G25" i="18"/>
  <c r="H217" i="16" s="1"/>
  <c r="G18" i="18"/>
  <c r="H219" i="16" s="1"/>
  <c r="G16" i="18"/>
  <c r="G14" i="18"/>
  <c r="I14" i="18" s="1"/>
  <c r="J14" i="18" s="1"/>
  <c r="E52" i="26"/>
  <c r="G49" i="26"/>
  <c r="G66" i="26" s="1"/>
  <c r="C47" i="26"/>
  <c r="C64" i="26" s="1"/>
  <c r="C82" i="26" s="1"/>
  <c r="E44" i="26"/>
  <c r="E40" i="17"/>
  <c r="C78" i="17" s="1"/>
  <c r="F33" i="17"/>
  <c r="B47" i="26"/>
  <c r="B64" i="26" s="1"/>
  <c r="B82" i="26" s="1"/>
  <c r="G54" i="26"/>
  <c r="G74" i="26" s="1"/>
  <c r="C52" i="26"/>
  <c r="E49" i="26"/>
  <c r="E66" i="26" s="1"/>
  <c r="E84" i="26" s="1"/>
  <c r="G46" i="26"/>
  <c r="C44" i="26"/>
  <c r="F54" i="26"/>
  <c r="F74" i="26" s="1"/>
  <c r="B52" i="26"/>
  <c r="D49" i="26"/>
  <c r="D66" i="26" s="1"/>
  <c r="D84" i="26" s="1"/>
  <c r="F46" i="26"/>
  <c r="B44" i="26"/>
  <c r="G10" i="18"/>
  <c r="E54" i="26"/>
  <c r="E74" i="26" s="1"/>
  <c r="G51" i="26"/>
  <c r="G62" i="26" s="1"/>
  <c r="C49" i="26"/>
  <c r="C66" i="26" s="1"/>
  <c r="C84" i="26" s="1"/>
  <c r="E46" i="26"/>
  <c r="D60" i="17"/>
  <c r="C96" i="17" s="1"/>
  <c r="J16" i="19"/>
  <c r="P16" i="19" s="1"/>
  <c r="H93" i="17" s="1"/>
  <c r="F51" i="26"/>
  <c r="F62" i="26" s="1"/>
  <c r="B49" i="26"/>
  <c r="B66" i="26" s="1"/>
  <c r="B84" i="26" s="1"/>
  <c r="D46" i="26"/>
  <c r="D60" i="26" s="1"/>
  <c r="D78" i="26" s="1"/>
  <c r="G17" i="18"/>
  <c r="C54" i="26"/>
  <c r="C74" i="26" s="1"/>
  <c r="C92" i="26" s="1"/>
  <c r="E51" i="26"/>
  <c r="E62" i="26" s="1"/>
  <c r="G48" i="26"/>
  <c r="G63" i="26" s="1"/>
  <c r="C46" i="26"/>
  <c r="C184" i="16"/>
  <c r="D59" i="17"/>
  <c r="C95" i="17" s="1"/>
  <c r="G32" i="17"/>
  <c r="E70" i="17" s="1"/>
  <c r="B54" i="26"/>
  <c r="B74" i="26" s="1"/>
  <c r="B92" i="26" s="1"/>
  <c r="F48" i="26"/>
  <c r="F63" i="26" s="1"/>
  <c r="E81" i="26" s="1"/>
  <c r="B46" i="26"/>
  <c r="G27" i="18"/>
  <c r="G15" i="18"/>
  <c r="I15" i="18" s="1"/>
  <c r="J15" i="18" s="1"/>
  <c r="G53" i="26"/>
  <c r="F53" i="26"/>
  <c r="F252" i="5"/>
  <c r="C252" i="5"/>
  <c r="F251" i="5"/>
  <c r="C251" i="5"/>
  <c r="B251" i="5"/>
  <c r="E252" i="5"/>
  <c r="D252" i="5"/>
  <c r="B252" i="5"/>
  <c r="D251" i="5"/>
  <c r="E251" i="5"/>
  <c r="M46" i="3"/>
  <c r="N46" i="3"/>
  <c r="L46" i="3"/>
  <c r="G13" i="3"/>
  <c r="G14" i="3"/>
  <c r="G15" i="3"/>
  <c r="M15" i="3" s="1"/>
  <c r="G16" i="3"/>
  <c r="G17" i="3"/>
  <c r="G18" i="3"/>
  <c r="G19" i="3"/>
  <c r="M19" i="3" s="1"/>
  <c r="G20" i="3"/>
  <c r="M20" i="3" s="1"/>
  <c r="G21" i="3"/>
  <c r="G22" i="3"/>
  <c r="G23" i="3"/>
  <c r="G24" i="3"/>
  <c r="G25" i="3"/>
  <c r="G26" i="3"/>
  <c r="G27" i="3"/>
  <c r="M27" i="3" s="1"/>
  <c r="G28" i="3"/>
  <c r="M28" i="3" s="1"/>
  <c r="G29" i="3"/>
  <c r="G30" i="3"/>
  <c r="G31" i="3"/>
  <c r="M31" i="3" s="1"/>
  <c r="G32" i="3"/>
  <c r="G33" i="3"/>
  <c r="G34" i="3"/>
  <c r="G35" i="3"/>
  <c r="M35" i="3" s="1"/>
  <c r="G36" i="3"/>
  <c r="G37" i="3"/>
  <c r="G38" i="3"/>
  <c r="G39" i="3"/>
  <c r="G40" i="3"/>
  <c r="G41" i="3"/>
  <c r="G42" i="3"/>
  <c r="G43" i="3"/>
  <c r="M43" i="3" s="1"/>
  <c r="G44" i="3"/>
  <c r="G45" i="3"/>
  <c r="G46" i="3"/>
  <c r="G12" i="3"/>
  <c r="I13" i="3"/>
  <c r="I14" i="3"/>
  <c r="I15" i="3"/>
  <c r="I16" i="3"/>
  <c r="I17" i="3"/>
  <c r="I18" i="3"/>
  <c r="M18" i="3" s="1"/>
  <c r="I19" i="3"/>
  <c r="I20" i="3"/>
  <c r="I21" i="3"/>
  <c r="I22" i="3"/>
  <c r="I23" i="3"/>
  <c r="M23" i="3" s="1"/>
  <c r="I24" i="3"/>
  <c r="I25" i="3"/>
  <c r="I26" i="3"/>
  <c r="M26" i="3" s="1"/>
  <c r="I27" i="3"/>
  <c r="I28" i="3"/>
  <c r="I29" i="3"/>
  <c r="I30" i="3"/>
  <c r="I31" i="3"/>
  <c r="I32" i="3"/>
  <c r="I33" i="3"/>
  <c r="I34" i="3"/>
  <c r="M34" i="3" s="1"/>
  <c r="I35" i="3"/>
  <c r="I36" i="3"/>
  <c r="M36" i="3" s="1"/>
  <c r="I37" i="3"/>
  <c r="I38" i="3"/>
  <c r="I39" i="3"/>
  <c r="I40" i="3"/>
  <c r="I41" i="3"/>
  <c r="M41" i="3" s="1"/>
  <c r="I42" i="3"/>
  <c r="M42" i="3" s="1"/>
  <c r="I43" i="3"/>
  <c r="I44" i="3"/>
  <c r="M44" i="3" s="1"/>
  <c r="I45" i="3"/>
  <c r="I46" i="3"/>
  <c r="I12" i="3"/>
  <c r="E80" i="26" l="1"/>
  <c r="G136" i="19" s="1" a="1"/>
  <c r="C60" i="26"/>
  <c r="C78" i="26" s="1"/>
  <c r="E65" i="26"/>
  <c r="G136" i="19"/>
  <c r="B9" i="19" s="1"/>
  <c r="E9" i="19"/>
  <c r="M9" i="19" s="1"/>
  <c r="K14" i="18"/>
  <c r="L14" i="18"/>
  <c r="K12" i="18"/>
  <c r="K15" i="18"/>
  <c r="L15" i="18"/>
  <c r="K16" i="18"/>
  <c r="L16" i="18"/>
  <c r="H49" i="16"/>
  <c r="K10" i="18"/>
  <c r="L10" i="18"/>
  <c r="K13" i="18"/>
  <c r="L13" i="18"/>
  <c r="F60" i="26"/>
  <c r="G88" i="19" a="1"/>
  <c r="G88" i="19" s="1"/>
  <c r="B10" i="19" s="1"/>
  <c r="C89" i="17"/>
  <c r="G76" i="17"/>
  <c r="H94" i="17" s="1"/>
  <c r="K11" i="18"/>
  <c r="L11" i="18"/>
  <c r="M11" i="18" s="1"/>
  <c r="F49" i="16"/>
  <c r="G78" i="17"/>
  <c r="H96" i="17" s="1"/>
  <c r="F92" i="17"/>
  <c r="C87" i="17"/>
  <c r="D49" i="16"/>
  <c r="G49" i="16"/>
  <c r="L19" i="18"/>
  <c r="D8" i="19"/>
  <c r="L8" i="19" s="1"/>
  <c r="E8" i="19"/>
  <c r="M8" i="19" s="1"/>
  <c r="G96" i="19"/>
  <c r="B8" i="19" s="1"/>
  <c r="I18" i="18"/>
  <c r="J18" i="18" s="1"/>
  <c r="G80" i="17"/>
  <c r="F78" i="17"/>
  <c r="G96" i="17" s="1"/>
  <c r="C49" i="16"/>
  <c r="C72" i="17"/>
  <c r="D72" i="17"/>
  <c r="G72" i="17"/>
  <c r="G97" i="17"/>
  <c r="C71" i="17"/>
  <c r="F71" i="17"/>
  <c r="H95" i="17"/>
  <c r="H50" i="16"/>
  <c r="F97" i="17"/>
  <c r="G93" i="17"/>
  <c r="F22" i="19"/>
  <c r="N22" i="19" s="1"/>
  <c r="G3" i="16" s="1"/>
  <c r="C76" i="17"/>
  <c r="D94" i="17" s="1"/>
  <c r="E93" i="17"/>
  <c r="F70" i="17"/>
  <c r="G70" i="17"/>
  <c r="C70" i="17"/>
  <c r="F72" i="17"/>
  <c r="E71" i="17"/>
  <c r="D93" i="17"/>
  <c r="B98" i="17"/>
  <c r="L20" i="18"/>
  <c r="D96" i="17"/>
  <c r="G60" i="26"/>
  <c r="D95" i="17"/>
  <c r="D92" i="17"/>
  <c r="I92" i="17" s="1"/>
  <c r="D71" i="17"/>
  <c r="E92" i="26"/>
  <c r="G112" i="19" s="1" a="1"/>
  <c r="G112" i="19" s="1"/>
  <c r="E60" i="26"/>
  <c r="E78" i="26" s="1"/>
  <c r="E82" i="26"/>
  <c r="G104" i="19" s="1" a="1"/>
  <c r="E95" i="17"/>
  <c r="G95" i="17"/>
  <c r="E97" i="17"/>
  <c r="F50" i="16"/>
  <c r="K50" i="16" s="1"/>
  <c r="B65" i="26"/>
  <c r="B83" i="26" s="1"/>
  <c r="J10" i="20"/>
  <c r="F95" i="17"/>
  <c r="J9" i="20"/>
  <c r="J7" i="20"/>
  <c r="G144" i="19" a="1"/>
  <c r="E83" i="26"/>
  <c r="J6" i="20"/>
  <c r="B60" i="26"/>
  <c r="B78" i="26" s="1"/>
  <c r="G80" i="19" s="1" a="1"/>
  <c r="D76" i="17"/>
  <c r="E94" i="17" s="1"/>
  <c r="I94" i="17" s="1"/>
  <c r="E78" i="17"/>
  <c r="F96" i="17" s="1"/>
  <c r="G71" i="17"/>
  <c r="J5" i="20"/>
  <c r="D70" i="17"/>
  <c r="D78" i="17"/>
  <c r="E96" i="17" s="1"/>
  <c r="K48" i="16"/>
  <c r="D97" i="17"/>
  <c r="M40" i="3"/>
  <c r="M32" i="3"/>
  <c r="M24" i="3"/>
  <c r="M16" i="3"/>
  <c r="M12" i="3"/>
  <c r="M39" i="3"/>
  <c r="M38" i="3"/>
  <c r="M30" i="3"/>
  <c r="M22" i="3"/>
  <c r="M14" i="3"/>
  <c r="M45" i="3"/>
  <c r="M37" i="3"/>
  <c r="M29" i="3"/>
  <c r="M21" i="3"/>
  <c r="M13" i="3"/>
  <c r="M33" i="3"/>
  <c r="M25" i="3"/>
  <c r="M17" i="3"/>
  <c r="B348" i="5"/>
  <c r="M13" i="9"/>
  <c r="L13" i="9"/>
  <c r="K13" i="9"/>
  <c r="J13" i="9"/>
  <c r="I13" i="9"/>
  <c r="H13" i="9"/>
  <c r="M11" i="9"/>
  <c r="L11" i="9"/>
  <c r="K11" i="9"/>
  <c r="J11" i="9"/>
  <c r="I11" i="9"/>
  <c r="H11" i="9"/>
  <c r="M10" i="9"/>
  <c r="L10" i="9"/>
  <c r="K10" i="9"/>
  <c r="J10" i="9"/>
  <c r="I10" i="9"/>
  <c r="H10" i="9"/>
  <c r="J9" i="9"/>
  <c r="I9" i="9"/>
  <c r="H9" i="9"/>
  <c r="M8" i="9"/>
  <c r="L8" i="9"/>
  <c r="K8" i="9"/>
  <c r="J8" i="9"/>
  <c r="I8" i="9"/>
  <c r="H8" i="9"/>
  <c r="M7" i="9"/>
  <c r="L7" i="9"/>
  <c r="K7" i="9"/>
  <c r="J7" i="9"/>
  <c r="I7" i="9"/>
  <c r="H7" i="9"/>
  <c r="J6" i="9"/>
  <c r="I6" i="9"/>
  <c r="H6" i="9"/>
  <c r="F13" i="9"/>
  <c r="F10" i="9"/>
  <c r="F9" i="9"/>
  <c r="F8" i="9"/>
  <c r="F7" i="9"/>
  <c r="E10" i="9"/>
  <c r="E9" i="9"/>
  <c r="E8" i="9"/>
  <c r="E7" i="9"/>
  <c r="E6" i="9"/>
  <c r="E13" i="9"/>
  <c r="C11" i="9"/>
  <c r="E11" i="9"/>
  <c r="D11" i="9"/>
  <c r="D7" i="9"/>
  <c r="C13" i="9"/>
  <c r="C10" i="9"/>
  <c r="C8" i="9"/>
  <c r="C7" i="9"/>
  <c r="B7" i="9"/>
  <c r="I93" i="17" l="1"/>
  <c r="I95" i="17"/>
  <c r="I97" i="17"/>
  <c r="I96" i="17"/>
  <c r="M16" i="18"/>
  <c r="K18" i="18"/>
  <c r="L18" i="18"/>
  <c r="M18" i="18" s="1"/>
  <c r="J8" i="19"/>
  <c r="P8" i="19" s="1"/>
  <c r="G8" i="19"/>
  <c r="E11" i="19"/>
  <c r="G104" i="19"/>
  <c r="G10" i="19"/>
  <c r="J10" i="19"/>
  <c r="P10" i="19" s="1"/>
  <c r="G48" i="19" a="1"/>
  <c r="K19" i="18"/>
  <c r="M13" i="18"/>
  <c r="M15" i="18"/>
  <c r="M19" i="18"/>
  <c r="M10" i="18"/>
  <c r="M12" i="18"/>
  <c r="E300" i="16"/>
  <c r="C303" i="16"/>
  <c r="H305" i="16"/>
  <c r="G304" i="16"/>
  <c r="G300" i="16"/>
  <c r="D303" i="16"/>
  <c r="B306" i="16"/>
  <c r="H300" i="16"/>
  <c r="E303" i="16"/>
  <c r="C306" i="16"/>
  <c r="B299" i="16"/>
  <c r="B301" i="16"/>
  <c r="G303" i="16"/>
  <c r="D306" i="16"/>
  <c r="D304" i="16"/>
  <c r="C301" i="16"/>
  <c r="H303" i="16"/>
  <c r="E306" i="16"/>
  <c r="D301" i="16"/>
  <c r="B304" i="16"/>
  <c r="G306" i="16"/>
  <c r="B302" i="16"/>
  <c r="E301" i="16"/>
  <c r="C304" i="16"/>
  <c r="H306" i="16"/>
  <c r="G301" i="16"/>
  <c r="C299" i="16"/>
  <c r="H301" i="16"/>
  <c r="E304" i="16"/>
  <c r="D299" i="16"/>
  <c r="E299" i="16"/>
  <c r="C302" i="16"/>
  <c r="H304" i="16"/>
  <c r="H299" i="16"/>
  <c r="E302" i="16"/>
  <c r="C305" i="16"/>
  <c r="C300" i="16"/>
  <c r="H302" i="16"/>
  <c r="E305" i="16"/>
  <c r="D300" i="16"/>
  <c r="B303" i="16"/>
  <c r="G305" i="16"/>
  <c r="D305" i="16"/>
  <c r="B300" i="16"/>
  <c r="B305" i="16"/>
  <c r="G302" i="16"/>
  <c r="G299" i="16"/>
  <c r="D302" i="16"/>
  <c r="M14" i="18"/>
  <c r="G80" i="19"/>
  <c r="B7" i="19" s="1"/>
  <c r="E7" i="19"/>
  <c r="D7" i="19"/>
  <c r="K20" i="18"/>
  <c r="K49" i="16"/>
  <c r="G9" i="19"/>
  <c r="J9" i="19"/>
  <c r="P9" i="19" s="1"/>
  <c r="G144" i="19"/>
  <c r="B13" i="19" s="1"/>
  <c r="D13" i="19"/>
  <c r="L13" i="19" s="1"/>
  <c r="E13" i="19"/>
  <c r="M13" i="19" s="1"/>
  <c r="M20" i="18"/>
  <c r="H45" i="6"/>
  <c r="H47" i="6" s="1"/>
  <c r="B10" i="13"/>
  <c r="B50" i="6" s="1"/>
  <c r="B5" i="13"/>
  <c r="B6" i="13" s="1"/>
  <c r="B9" i="13" s="1"/>
  <c r="B6" i="6"/>
  <c r="B347" i="5" s="1"/>
  <c r="B5" i="6"/>
  <c r="B4" i="6"/>
  <c r="B345" i="5" s="1"/>
  <c r="B24" i="4"/>
  <c r="B23" i="4"/>
  <c r="B21" i="4"/>
  <c r="B20" i="4"/>
  <c r="B11" i="4"/>
  <c r="B5" i="4"/>
  <c r="B6" i="4" s="1"/>
  <c r="B14" i="4" s="1"/>
  <c r="F85" i="17" l="1"/>
  <c r="H85" i="17"/>
  <c r="D85" i="17"/>
  <c r="E85" i="17"/>
  <c r="G85" i="17"/>
  <c r="G86" i="17"/>
  <c r="H86" i="17"/>
  <c r="E86" i="17"/>
  <c r="D86" i="17"/>
  <c r="F86" i="17"/>
  <c r="E254" i="16"/>
  <c r="G254" i="16"/>
  <c r="B255" i="16"/>
  <c r="C255" i="16"/>
  <c r="D255" i="16"/>
  <c r="E255" i="16"/>
  <c r="G255" i="16"/>
  <c r="B253" i="16"/>
  <c r="D253" i="16"/>
  <c r="G253" i="16"/>
  <c r="C254" i="16"/>
  <c r="C253" i="16"/>
  <c r="D254" i="16"/>
  <c r="E253" i="16"/>
  <c r="B254" i="16"/>
  <c r="E309" i="16"/>
  <c r="G309" i="16"/>
  <c r="G310" i="16"/>
  <c r="H309" i="16"/>
  <c r="B310" i="16"/>
  <c r="C310" i="16"/>
  <c r="B308" i="16"/>
  <c r="D310" i="16"/>
  <c r="E310" i="16"/>
  <c r="C308" i="16"/>
  <c r="H310" i="16"/>
  <c r="D308" i="16"/>
  <c r="E308" i="16"/>
  <c r="H308" i="16"/>
  <c r="C309" i="16"/>
  <c r="D309" i="16"/>
  <c r="B309" i="16"/>
  <c r="G308" i="16"/>
  <c r="M7" i="19"/>
  <c r="E21" i="19"/>
  <c r="M21" i="19" s="1"/>
  <c r="M11" i="19"/>
  <c r="P11" i="19" s="1"/>
  <c r="G11" i="19"/>
  <c r="L7" i="19"/>
  <c r="D21" i="19"/>
  <c r="L21" i="19" s="1"/>
  <c r="G48" i="19"/>
  <c r="B12" i="19" s="1"/>
  <c r="E12" i="19"/>
  <c r="M12" i="19" s="1"/>
  <c r="J13" i="19"/>
  <c r="P13" i="19" s="1"/>
  <c r="G13" i="19"/>
  <c r="E87" i="17"/>
  <c r="D87" i="17"/>
  <c r="F87" i="17"/>
  <c r="H87" i="17"/>
  <c r="G87" i="17"/>
  <c r="G7" i="19"/>
  <c r="J7" i="19"/>
  <c r="B244" i="16"/>
  <c r="C247" i="16"/>
  <c r="D250" i="16"/>
  <c r="G251" i="16"/>
  <c r="C244" i="16"/>
  <c r="D247" i="16"/>
  <c r="E250" i="16"/>
  <c r="D244" i="16"/>
  <c r="E247" i="16"/>
  <c r="G250" i="16"/>
  <c r="E244" i="16"/>
  <c r="G247" i="16"/>
  <c r="B251" i="16"/>
  <c r="G244" i="16"/>
  <c r="B248" i="16"/>
  <c r="C251" i="16"/>
  <c r="B245" i="16"/>
  <c r="C248" i="16"/>
  <c r="D251" i="16"/>
  <c r="C245" i="16"/>
  <c r="D248" i="16"/>
  <c r="E251" i="16"/>
  <c r="E248" i="16"/>
  <c r="D245" i="16"/>
  <c r="E245" i="16"/>
  <c r="G248" i="16"/>
  <c r="B249" i="16"/>
  <c r="B246" i="16"/>
  <c r="C249" i="16"/>
  <c r="D246" i="16"/>
  <c r="E249" i="16"/>
  <c r="G246" i="16"/>
  <c r="B250" i="16"/>
  <c r="B247" i="16"/>
  <c r="C250" i="16"/>
  <c r="G245" i="16"/>
  <c r="D249" i="16"/>
  <c r="C246" i="16"/>
  <c r="E246" i="16"/>
  <c r="G249" i="16"/>
  <c r="B174" i="5"/>
  <c r="B346" i="5"/>
  <c r="B95" i="5"/>
  <c r="B55" i="5"/>
  <c r="B9" i="5"/>
  <c r="B12" i="5"/>
  <c r="B134" i="5"/>
  <c r="B13" i="5"/>
  <c r="B51" i="5"/>
  <c r="B43" i="6"/>
  <c r="B42" i="6"/>
  <c r="I86" i="17" l="1"/>
  <c r="I87" i="17"/>
  <c r="F90" i="17"/>
  <c r="G90" i="17"/>
  <c r="E90" i="17"/>
  <c r="D90" i="17"/>
  <c r="H90" i="17"/>
  <c r="J12" i="19"/>
  <c r="P12" i="19" s="1"/>
  <c r="G12" i="19"/>
  <c r="E22" i="19"/>
  <c r="M22" i="19" s="1"/>
  <c r="F3" i="16" s="1"/>
  <c r="D22" i="19"/>
  <c r="L22" i="19" s="1"/>
  <c r="E3" i="16" s="1"/>
  <c r="I85" i="17"/>
  <c r="B21" i="19"/>
  <c r="B22" i="19" s="1"/>
  <c r="J22" i="19" s="1"/>
  <c r="C3" i="16" s="1"/>
  <c r="L3" i="16" s="1"/>
  <c r="P7" i="19"/>
  <c r="F88" i="17"/>
  <c r="G88" i="17"/>
  <c r="D88" i="17"/>
  <c r="E88" i="17"/>
  <c r="H88" i="17"/>
  <c r="C8" i="5"/>
  <c r="C9" i="5"/>
  <c r="C10" i="5"/>
  <c r="C52" i="5"/>
  <c r="C51" i="5"/>
  <c r="C50" i="5"/>
  <c r="B53" i="5"/>
  <c r="B172" i="5"/>
  <c r="B132" i="5"/>
  <c r="B93" i="5"/>
  <c r="A3" i="10"/>
  <c r="D3" i="6"/>
  <c r="G21" i="19" l="1"/>
  <c r="G22" i="19" s="1"/>
  <c r="P22" i="19" s="1"/>
  <c r="J21" i="19"/>
  <c r="P21" i="19" s="1"/>
  <c r="I90" i="17"/>
  <c r="M3" i="16"/>
  <c r="I88" i="17"/>
  <c r="Q12" i="19"/>
  <c r="D89" i="17"/>
  <c r="H89" i="17"/>
  <c r="E89" i="17"/>
  <c r="F89" i="17"/>
  <c r="G89" i="17"/>
  <c r="Q7" i="19"/>
  <c r="E84" i="17"/>
  <c r="H84" i="17"/>
  <c r="D84" i="17"/>
  <c r="I84" i="17" s="1"/>
  <c r="F84" i="17"/>
  <c r="Q16" i="19"/>
  <c r="G84" i="17"/>
  <c r="Q19" i="19"/>
  <c r="Q18" i="19"/>
  <c r="Q8" i="19"/>
  <c r="Q9" i="19"/>
  <c r="Q10" i="19"/>
  <c r="A4" i="10"/>
  <c r="D12" i="4"/>
  <c r="D9" i="4"/>
  <c r="D7" i="4"/>
  <c r="D3" i="4"/>
  <c r="D100" i="12"/>
  <c r="D31" i="6" s="1"/>
  <c r="B93" i="12"/>
  <c r="C93" i="12" s="1"/>
  <c r="B94" i="12"/>
  <c r="B95" i="12"/>
  <c r="B96" i="12"/>
  <c r="B92" i="12"/>
  <c r="E93" i="12"/>
  <c r="E94" i="12"/>
  <c r="D102" i="12" s="1"/>
  <c r="D33" i="6" s="1"/>
  <c r="E95" i="12"/>
  <c r="E96" i="12"/>
  <c r="E92" i="12"/>
  <c r="C94" i="12"/>
  <c r="C95" i="12"/>
  <c r="C96" i="12"/>
  <c r="C92" i="12"/>
  <c r="B69" i="6"/>
  <c r="B67" i="6"/>
  <c r="B55" i="6"/>
  <c r="Q21" i="19" l="1"/>
  <c r="G98" i="17"/>
  <c r="E98" i="17"/>
  <c r="D98" i="17"/>
  <c r="F98" i="17"/>
  <c r="H98" i="17"/>
  <c r="I89" i="17"/>
  <c r="Q15" i="19"/>
  <c r="Q14" i="19"/>
  <c r="Q11" i="19"/>
  <c r="D38" i="16"/>
  <c r="E38" i="16"/>
  <c r="B34" i="16"/>
  <c r="F38" i="16"/>
  <c r="C34" i="16"/>
  <c r="G38" i="16"/>
  <c r="B41" i="16"/>
  <c r="D34" i="16"/>
  <c r="C41" i="16"/>
  <c r="E34" i="16"/>
  <c r="B39" i="16"/>
  <c r="D41" i="16"/>
  <c r="F34" i="16"/>
  <c r="C39" i="16"/>
  <c r="E41" i="16"/>
  <c r="G34" i="16"/>
  <c r="D39" i="16"/>
  <c r="F41" i="16"/>
  <c r="E39" i="16"/>
  <c r="G41" i="16"/>
  <c r="G39" i="16"/>
  <c r="F33" i="16"/>
  <c r="B38" i="16"/>
  <c r="F39" i="16"/>
  <c r="C38" i="16"/>
  <c r="Q17" i="19"/>
  <c r="Q20" i="19"/>
  <c r="Q13" i="19"/>
  <c r="E213" i="5"/>
  <c r="D56" i="5"/>
  <c r="D94" i="5"/>
  <c r="D175" i="5"/>
  <c r="D52" i="5"/>
  <c r="D11" i="5"/>
  <c r="D10" i="5"/>
  <c r="D55" i="5"/>
  <c r="D134" i="5"/>
  <c r="D50" i="5"/>
  <c r="D135" i="5"/>
  <c r="D9" i="5"/>
  <c r="L4" i="5" s="1"/>
  <c r="S4" i="5" s="1"/>
  <c r="D51" i="5"/>
  <c r="M4" i="5" s="1"/>
  <c r="D174" i="5"/>
  <c r="D95" i="5"/>
  <c r="D54" i="5"/>
  <c r="D12" i="5"/>
  <c r="D96" i="5"/>
  <c r="D13" i="5"/>
  <c r="E95" i="5"/>
  <c r="E56" i="5"/>
  <c r="E50" i="5"/>
  <c r="E135" i="5"/>
  <c r="E51" i="5"/>
  <c r="E52" i="5"/>
  <c r="E9" i="5"/>
  <c r="E174" i="5"/>
  <c r="E12" i="5"/>
  <c r="E10" i="5"/>
  <c r="E175" i="5"/>
  <c r="E96" i="5"/>
  <c r="E55" i="5"/>
  <c r="E13" i="5"/>
  <c r="E134" i="5"/>
  <c r="A5" i="10"/>
  <c r="A6" i="10" s="1"/>
  <c r="D18" i="4"/>
  <c r="D103" i="12"/>
  <c r="D34" i="6" s="1"/>
  <c r="D101" i="12"/>
  <c r="D32" i="6" s="1"/>
  <c r="D104" i="12"/>
  <c r="D35" i="6" s="1"/>
  <c r="D8" i="5"/>
  <c r="F213" i="5"/>
  <c r="B212" i="5"/>
  <c r="C212" i="5"/>
  <c r="B213" i="5"/>
  <c r="E8" i="5"/>
  <c r="C213" i="5"/>
  <c r="D213" i="5"/>
  <c r="E11" i="5"/>
  <c r="D52" i="12"/>
  <c r="D24" i="6" s="1"/>
  <c r="D53" i="12"/>
  <c r="D25" i="6" s="1"/>
  <c r="D54" i="12"/>
  <c r="D26" i="6" s="1"/>
  <c r="D55" i="12"/>
  <c r="D27" i="6" s="1"/>
  <c r="D51" i="12"/>
  <c r="D23" i="6" s="1"/>
  <c r="D4" i="12"/>
  <c r="D5" i="12"/>
  <c r="D3" i="12"/>
  <c r="D173" i="5"/>
  <c r="D133" i="5"/>
  <c r="D132" i="5"/>
  <c r="D53" i="5"/>
  <c r="B109" i="6"/>
  <c r="B107" i="6"/>
  <c r="B99" i="6"/>
  <c r="B100" i="6" s="1"/>
  <c r="B86" i="6"/>
  <c r="B87" i="6" s="1"/>
  <c r="B73" i="6"/>
  <c r="B74" i="6" s="1"/>
  <c r="B96" i="6"/>
  <c r="B94" i="6"/>
  <c r="B90" i="6"/>
  <c r="B83" i="6"/>
  <c r="B81" i="6"/>
  <c r="B77" i="6"/>
  <c r="B44" i="16" l="1"/>
  <c r="E42" i="16"/>
  <c r="F44" i="16"/>
  <c r="B40" i="16"/>
  <c r="F40" i="16"/>
  <c r="C42" i="16"/>
  <c r="C40" i="16"/>
  <c r="C45" i="16"/>
  <c r="E32" i="16"/>
  <c r="E44" i="16"/>
  <c r="D46" i="16"/>
  <c r="D42" i="16"/>
  <c r="F43" i="16"/>
  <c r="E36" i="16"/>
  <c r="B36" i="16"/>
  <c r="B32" i="16"/>
  <c r="K34" i="16"/>
  <c r="E35" i="16"/>
  <c r="G32" i="16"/>
  <c r="G36" i="16"/>
  <c r="E45" i="16"/>
  <c r="G42" i="16"/>
  <c r="D33" i="16"/>
  <c r="C46" i="16"/>
  <c r="C43" i="16"/>
  <c r="K38" i="16"/>
  <c r="D44" i="16"/>
  <c r="G45" i="16"/>
  <c r="D36" i="16"/>
  <c r="G37" i="16"/>
  <c r="E40" i="16"/>
  <c r="G33" i="16"/>
  <c r="E43" i="16"/>
  <c r="I98" i="17"/>
  <c r="C44" i="16"/>
  <c r="K41" i="16"/>
  <c r="D45" i="16"/>
  <c r="B35" i="16"/>
  <c r="F46" i="16"/>
  <c r="B42" i="16"/>
  <c r="E37" i="16"/>
  <c r="F32" i="16"/>
  <c r="F36" i="16"/>
  <c r="B43" i="16"/>
  <c r="C37" i="16"/>
  <c r="D32" i="16"/>
  <c r="E33" i="16"/>
  <c r="F37" i="16"/>
  <c r="F42" i="16"/>
  <c r="C35" i="16"/>
  <c r="B46" i="16"/>
  <c r="G40" i="16"/>
  <c r="C33" i="16"/>
  <c r="G46" i="16"/>
  <c r="D40" i="16"/>
  <c r="K40" i="16" s="1"/>
  <c r="B33" i="16"/>
  <c r="G43" i="16"/>
  <c r="C32" i="16"/>
  <c r="B37" i="16"/>
  <c r="F35" i="16"/>
  <c r="E46" i="16"/>
  <c r="F45" i="16"/>
  <c r="C36" i="16"/>
  <c r="K36" i="16" s="1"/>
  <c r="K90" i="17"/>
  <c r="B45" i="16"/>
  <c r="D35" i="16"/>
  <c r="G44" i="16"/>
  <c r="G35" i="16"/>
  <c r="D37" i="16"/>
  <c r="K39" i="16"/>
  <c r="D43" i="16"/>
  <c r="T4" i="5"/>
  <c r="A7" i="10"/>
  <c r="A8" i="10" s="1"/>
  <c r="A9" i="10" s="1"/>
  <c r="A10" i="10" s="1"/>
  <c r="A11" i="10" s="1"/>
  <c r="A12" i="10" s="1"/>
  <c r="D7" i="6"/>
  <c r="D19" i="4"/>
  <c r="C256" i="5"/>
  <c r="B255" i="5"/>
  <c r="B256" i="5"/>
  <c r="E256" i="5"/>
  <c r="D255" i="5"/>
  <c r="D256" i="5"/>
  <c r="C255" i="5"/>
  <c r="E255" i="5"/>
  <c r="F255" i="5"/>
  <c r="F256" i="5"/>
  <c r="E269" i="5"/>
  <c r="D268" i="5"/>
  <c r="D269" i="5"/>
  <c r="C268" i="5"/>
  <c r="C269" i="5"/>
  <c r="B268" i="5"/>
  <c r="F268" i="5"/>
  <c r="F269" i="5"/>
  <c r="E268" i="5"/>
  <c r="B269" i="5"/>
  <c r="F281" i="5"/>
  <c r="E281" i="5"/>
  <c r="E282" i="5"/>
  <c r="D281" i="5"/>
  <c r="D282" i="5"/>
  <c r="C281" i="5"/>
  <c r="F282" i="5"/>
  <c r="B282" i="5"/>
  <c r="C282" i="5"/>
  <c r="B281" i="5"/>
  <c r="C51" i="12"/>
  <c r="C23" i="6" s="1"/>
  <c r="B253" i="5" s="1"/>
  <c r="C101" i="12"/>
  <c r="C32" i="6" s="1"/>
  <c r="C280" i="5" s="1"/>
  <c r="C102" i="12"/>
  <c r="C33" i="6" s="1"/>
  <c r="D267" i="5" s="1"/>
  <c r="C103" i="12"/>
  <c r="C34" i="6" s="1"/>
  <c r="E254" i="5" s="1"/>
  <c r="B52" i="12"/>
  <c r="B24" i="6" s="1"/>
  <c r="B100" i="12"/>
  <c r="B31" i="6" s="1"/>
  <c r="B103" i="12"/>
  <c r="B34" i="6" s="1"/>
  <c r="B102" i="12"/>
  <c r="B33" i="6" s="1"/>
  <c r="C104" i="12"/>
  <c r="C35" i="6" s="1"/>
  <c r="F254" i="5" s="1"/>
  <c r="B104" i="12"/>
  <c r="B35" i="6" s="1"/>
  <c r="C100" i="12"/>
  <c r="C31" i="6" s="1"/>
  <c r="B267" i="5" s="1"/>
  <c r="B101" i="12"/>
  <c r="B32" i="6" s="1"/>
  <c r="C55" i="12"/>
  <c r="C27" i="6" s="1"/>
  <c r="F253" i="5" s="1"/>
  <c r="B261" i="5"/>
  <c r="E261" i="5"/>
  <c r="F261" i="5"/>
  <c r="D261" i="5"/>
  <c r="C261" i="5"/>
  <c r="D274" i="5"/>
  <c r="E274" i="5"/>
  <c r="F274" i="5"/>
  <c r="B274" i="5"/>
  <c r="C274" i="5"/>
  <c r="C247" i="5"/>
  <c r="C248" i="5"/>
  <c r="D248" i="5"/>
  <c r="E248" i="5"/>
  <c r="F248" i="5"/>
  <c r="B248" i="5"/>
  <c r="D93" i="5"/>
  <c r="D172" i="5"/>
  <c r="C54" i="12"/>
  <c r="C26" i="6" s="1"/>
  <c r="E266" i="5" s="1"/>
  <c r="C53" i="12"/>
  <c r="C25" i="6" s="1"/>
  <c r="D266" i="5" s="1"/>
  <c r="C52" i="12"/>
  <c r="C24" i="6" s="1"/>
  <c r="C279" i="5" s="1"/>
  <c r="B51" i="12"/>
  <c r="B23" i="6" s="1"/>
  <c r="B14" i="5" s="1"/>
  <c r="B55" i="12"/>
  <c r="B27" i="6" s="1"/>
  <c r="B54" i="12"/>
  <c r="B26" i="6" s="1"/>
  <c r="B53" i="12"/>
  <c r="B25" i="6" s="1"/>
  <c r="C260" i="5"/>
  <c r="B260" i="5"/>
  <c r="B273" i="5"/>
  <c r="C273" i="5"/>
  <c r="B247" i="5"/>
  <c r="B62" i="6"/>
  <c r="B63" i="6" s="1"/>
  <c r="B60" i="6"/>
  <c r="B61" i="6" s="1"/>
  <c r="B58" i="6"/>
  <c r="B59" i="6" s="1"/>
  <c r="B13" i="6"/>
  <c r="B351" i="5" s="1"/>
  <c r="B11" i="6"/>
  <c r="B9" i="6"/>
  <c r="K45" i="16" l="1"/>
  <c r="K43" i="16"/>
  <c r="K33" i="16"/>
  <c r="K42" i="16"/>
  <c r="K44" i="16"/>
  <c r="K35" i="16"/>
  <c r="K98" i="17"/>
  <c r="K91" i="17"/>
  <c r="K84" i="17"/>
  <c r="K92" i="17"/>
  <c r="K93" i="17"/>
  <c r="K86" i="17"/>
  <c r="K97" i="17"/>
  <c r="K94" i="17"/>
  <c r="K96" i="17"/>
  <c r="K95" i="17"/>
  <c r="K37" i="16"/>
  <c r="K46" i="16"/>
  <c r="K85" i="17"/>
  <c r="K32" i="16"/>
  <c r="K88" i="17"/>
  <c r="K87" i="17"/>
  <c r="K89" i="17"/>
  <c r="A13" i="10"/>
  <c r="A14" i="10" s="1"/>
  <c r="A15" i="10" s="1"/>
  <c r="A16" i="10" s="1"/>
  <c r="D46" i="6"/>
  <c r="E58" i="5"/>
  <c r="E57" i="5"/>
  <c r="D57" i="5"/>
  <c r="E276" i="5"/>
  <c r="E137" i="5"/>
  <c r="B137" i="5"/>
  <c r="D137" i="5"/>
  <c r="D263" i="5"/>
  <c r="B98" i="5"/>
  <c r="E98" i="5"/>
  <c r="D98" i="5"/>
  <c r="F263" i="5"/>
  <c r="B177" i="5"/>
  <c r="E177" i="5"/>
  <c r="D177" i="5"/>
  <c r="B58" i="5"/>
  <c r="D58" i="5"/>
  <c r="F262" i="5"/>
  <c r="D176" i="5"/>
  <c r="B176" i="5"/>
  <c r="E176" i="5"/>
  <c r="E249" i="5"/>
  <c r="E136" i="5"/>
  <c r="B136" i="5"/>
  <c r="D136" i="5"/>
  <c r="D249" i="5"/>
  <c r="B97" i="5"/>
  <c r="D97" i="5"/>
  <c r="E97" i="5"/>
  <c r="D179" i="5"/>
  <c r="E139" i="5"/>
  <c r="D138" i="5"/>
  <c r="D100" i="5"/>
  <c r="D59" i="5"/>
  <c r="D99" i="5"/>
  <c r="E100" i="5"/>
  <c r="E99" i="5"/>
  <c r="D60" i="5"/>
  <c r="D139" i="5"/>
  <c r="E138" i="5"/>
  <c r="E179" i="5"/>
  <c r="D178" i="5"/>
  <c r="E178" i="5"/>
  <c r="E60" i="5"/>
  <c r="E59" i="5"/>
  <c r="B350" i="5"/>
  <c r="B178" i="5"/>
  <c r="B179" i="5"/>
  <c r="B100" i="5"/>
  <c r="B349" i="5"/>
  <c r="B99" i="5"/>
  <c r="B138" i="5"/>
  <c r="B139" i="5"/>
  <c r="E17" i="5"/>
  <c r="D17" i="5"/>
  <c r="E16" i="5"/>
  <c r="D15" i="5"/>
  <c r="E15" i="5"/>
  <c r="C275" i="5"/>
  <c r="B57" i="5"/>
  <c r="E14" i="5"/>
  <c r="D14" i="5"/>
  <c r="B60" i="5"/>
  <c r="B59" i="5"/>
  <c r="D16" i="5"/>
  <c r="B15" i="5"/>
  <c r="D10" i="6"/>
  <c r="D8" i="6"/>
  <c r="F266" i="5"/>
  <c r="C250" i="5"/>
  <c r="E267" i="5"/>
  <c r="F280" i="5"/>
  <c r="E280" i="5"/>
  <c r="C276" i="5"/>
  <c r="F250" i="5"/>
  <c r="B266" i="5"/>
  <c r="C266" i="5"/>
  <c r="D262" i="5"/>
  <c r="C254" i="5"/>
  <c r="E263" i="5"/>
  <c r="F279" i="5"/>
  <c r="D254" i="5"/>
  <c r="F218" i="5"/>
  <c r="E218" i="5"/>
  <c r="D218" i="5"/>
  <c r="C219" i="5"/>
  <c r="B219" i="5"/>
  <c r="F219" i="5"/>
  <c r="C218" i="5"/>
  <c r="E219" i="5"/>
  <c r="D182" i="5"/>
  <c r="D103" i="5"/>
  <c r="D219" i="5"/>
  <c r="E63" i="5"/>
  <c r="B218" i="5"/>
  <c r="D63" i="5"/>
  <c r="D142" i="5"/>
  <c r="E183" i="5"/>
  <c r="E143" i="5"/>
  <c r="E103" i="5"/>
  <c r="D64" i="5"/>
  <c r="E21" i="5"/>
  <c r="E182" i="5"/>
  <c r="D143" i="5"/>
  <c r="E142" i="5"/>
  <c r="D183" i="5"/>
  <c r="E104" i="5"/>
  <c r="D21" i="5"/>
  <c r="D104" i="5"/>
  <c r="E64" i="5"/>
  <c r="D280" i="5"/>
  <c r="E275" i="5"/>
  <c r="F249" i="5"/>
  <c r="D279" i="5"/>
  <c r="C217" i="5"/>
  <c r="B217" i="5"/>
  <c r="F216" i="5"/>
  <c r="E217" i="5"/>
  <c r="B216" i="5"/>
  <c r="D216" i="5"/>
  <c r="D102" i="5"/>
  <c r="E141" i="5"/>
  <c r="C216" i="5"/>
  <c r="D181" i="5"/>
  <c r="F217" i="5"/>
  <c r="D141" i="5"/>
  <c r="E216" i="5"/>
  <c r="D217" i="5"/>
  <c r="E180" i="5"/>
  <c r="D101" i="5"/>
  <c r="D61" i="5"/>
  <c r="E102" i="5"/>
  <c r="E181" i="5"/>
  <c r="D140" i="5"/>
  <c r="E140" i="5"/>
  <c r="E101" i="5"/>
  <c r="D62" i="5"/>
  <c r="E62" i="5"/>
  <c r="E61" i="5"/>
  <c r="D180" i="5"/>
  <c r="C267" i="5"/>
  <c r="E279" i="5"/>
  <c r="D253" i="5"/>
  <c r="C249" i="5"/>
  <c r="B280" i="5"/>
  <c r="F276" i="5"/>
  <c r="B254" i="5"/>
  <c r="B64" i="5"/>
  <c r="B182" i="5"/>
  <c r="B142" i="5"/>
  <c r="B103" i="5"/>
  <c r="B104" i="5"/>
  <c r="B143" i="5"/>
  <c r="B63" i="5"/>
  <c r="B183" i="5"/>
  <c r="B21" i="5"/>
  <c r="B20" i="5"/>
  <c r="D250" i="5"/>
  <c r="F267" i="5"/>
  <c r="E262" i="5"/>
  <c r="B279" i="5"/>
  <c r="D275" i="5"/>
  <c r="F275" i="5"/>
  <c r="E253" i="5"/>
  <c r="B101" i="5"/>
  <c r="B62" i="5"/>
  <c r="B61" i="5"/>
  <c r="B181" i="5"/>
  <c r="B141" i="5"/>
  <c r="B102" i="5"/>
  <c r="B180" i="5"/>
  <c r="B140" i="5"/>
  <c r="D20" i="5"/>
  <c r="F214" i="5"/>
  <c r="B214" i="5"/>
  <c r="E215" i="5"/>
  <c r="E214" i="5"/>
  <c r="C214" i="5"/>
  <c r="D214" i="5"/>
  <c r="F215" i="5"/>
  <c r="D215" i="5"/>
  <c r="C215" i="5"/>
  <c r="B215" i="5"/>
  <c r="E20" i="5"/>
  <c r="C263" i="5"/>
  <c r="D276" i="5"/>
  <c r="C253" i="5"/>
  <c r="E250" i="5"/>
  <c r="B19" i="5"/>
  <c r="E19" i="5"/>
  <c r="D19" i="5"/>
  <c r="B17" i="5"/>
  <c r="D18" i="5"/>
  <c r="E18" i="5"/>
  <c r="B18" i="5"/>
  <c r="B16" i="5"/>
  <c r="K8" i="6"/>
  <c r="J23" i="9" s="1"/>
  <c r="B3" i="6"/>
  <c r="B344" i="5" s="1"/>
  <c r="I101" i="16" l="1"/>
  <c r="H102" i="16"/>
  <c r="G103" i="16"/>
  <c r="F104" i="16"/>
  <c r="E105" i="16"/>
  <c r="D106" i="16"/>
  <c r="C107" i="16"/>
  <c r="B108" i="16"/>
  <c r="M108" i="16" s="1"/>
  <c r="I110" i="16"/>
  <c r="I102" i="16"/>
  <c r="H103" i="16"/>
  <c r="G104" i="16"/>
  <c r="F105" i="16"/>
  <c r="E106" i="16"/>
  <c r="D107" i="16"/>
  <c r="C108" i="16"/>
  <c r="B109" i="16"/>
  <c r="M109" i="16" s="1"/>
  <c r="I103" i="16"/>
  <c r="H104" i="16"/>
  <c r="G105" i="16"/>
  <c r="F106" i="16"/>
  <c r="E107" i="16"/>
  <c r="D108" i="16"/>
  <c r="C109" i="16"/>
  <c r="B110" i="16"/>
  <c r="M110" i="16" s="1"/>
  <c r="F113" i="16"/>
  <c r="I104" i="16"/>
  <c r="H105" i="16"/>
  <c r="G106" i="16"/>
  <c r="F107" i="16"/>
  <c r="E108" i="16"/>
  <c r="D109" i="16"/>
  <c r="C110" i="16"/>
  <c r="B111" i="16"/>
  <c r="M111" i="16" s="1"/>
  <c r="I105" i="16"/>
  <c r="H106" i="16"/>
  <c r="G107" i="16"/>
  <c r="F108" i="16"/>
  <c r="E109" i="16"/>
  <c r="D110" i="16"/>
  <c r="C111" i="16"/>
  <c r="B112" i="16"/>
  <c r="M112" i="16" s="1"/>
  <c r="I106" i="16"/>
  <c r="H107" i="16"/>
  <c r="G108" i="16"/>
  <c r="F109" i="16"/>
  <c r="E110" i="16"/>
  <c r="D111" i="16"/>
  <c r="C112" i="16"/>
  <c r="B113" i="16"/>
  <c r="M113" i="16" s="1"/>
  <c r="I107" i="16"/>
  <c r="H108" i="16"/>
  <c r="G109" i="16"/>
  <c r="F110" i="16"/>
  <c r="E111" i="16"/>
  <c r="D112" i="16"/>
  <c r="C113" i="16"/>
  <c r="B99" i="16"/>
  <c r="M99" i="16" s="1"/>
  <c r="I108" i="16"/>
  <c r="H109" i="16"/>
  <c r="G110" i="16"/>
  <c r="F111" i="16"/>
  <c r="E112" i="16"/>
  <c r="D113" i="16"/>
  <c r="C99" i="16"/>
  <c r="B100" i="16"/>
  <c r="M100" i="16" s="1"/>
  <c r="I109" i="16"/>
  <c r="H110" i="16"/>
  <c r="G111" i="16"/>
  <c r="F112" i="16"/>
  <c r="E113" i="16"/>
  <c r="D99" i="16"/>
  <c r="B101" i="16"/>
  <c r="M101" i="16" s="1"/>
  <c r="H111" i="16"/>
  <c r="E99" i="16"/>
  <c r="D100" i="16"/>
  <c r="C101" i="16"/>
  <c r="B102" i="16"/>
  <c r="M102" i="16" s="1"/>
  <c r="I111" i="16"/>
  <c r="H112" i="16"/>
  <c r="G113" i="16"/>
  <c r="G99" i="16"/>
  <c r="F100" i="16"/>
  <c r="E101" i="16"/>
  <c r="D102" i="16"/>
  <c r="C103" i="16"/>
  <c r="B104" i="16"/>
  <c r="M104" i="16" s="1"/>
  <c r="I113" i="16"/>
  <c r="I99" i="16"/>
  <c r="H100" i="16"/>
  <c r="G101" i="16"/>
  <c r="F102" i="16"/>
  <c r="E103" i="16"/>
  <c r="D104" i="16"/>
  <c r="C105" i="16"/>
  <c r="B106" i="16"/>
  <c r="M106" i="16" s="1"/>
  <c r="C100" i="16"/>
  <c r="G112" i="16"/>
  <c r="I100" i="16"/>
  <c r="H101" i="16"/>
  <c r="G102" i="16"/>
  <c r="F103" i="16"/>
  <c r="E104" i="16"/>
  <c r="D105" i="16"/>
  <c r="C106" i="16"/>
  <c r="B107" i="16"/>
  <c r="M107" i="16" s="1"/>
  <c r="D101" i="16"/>
  <c r="C102" i="16"/>
  <c r="F101" i="16"/>
  <c r="E102" i="16"/>
  <c r="B103" i="16"/>
  <c r="M103" i="16" s="1"/>
  <c r="G100" i="16"/>
  <c r="D103" i="16"/>
  <c r="C104" i="16"/>
  <c r="I112" i="16"/>
  <c r="E100" i="16"/>
  <c r="B105" i="16"/>
  <c r="M105" i="16" s="1"/>
  <c r="H113" i="16"/>
  <c r="F99" i="16"/>
  <c r="H99" i="16"/>
  <c r="D57" i="6"/>
  <c r="A17" i="10"/>
  <c r="A18" i="10" s="1"/>
  <c r="A19" i="10" s="1"/>
  <c r="A20" i="10" s="1"/>
  <c r="A21" i="10" s="1"/>
  <c r="A22" i="10" s="1"/>
  <c r="B8" i="5"/>
  <c r="L3" i="5" s="1"/>
  <c r="S3" i="5" s="1"/>
  <c r="B173" i="5"/>
  <c r="B50" i="5"/>
  <c r="M3" i="5" s="1"/>
  <c r="B11" i="5"/>
  <c r="B54" i="5"/>
  <c r="B94" i="5"/>
  <c r="D19" i="6"/>
  <c r="D17" i="6"/>
  <c r="D16" i="6"/>
  <c r="H29" i="9"/>
  <c r="C24" i="9"/>
  <c r="B10" i="5"/>
  <c r="B135" i="5"/>
  <c r="B96" i="5"/>
  <c r="B175" i="5"/>
  <c r="I27" i="9"/>
  <c r="E94" i="5"/>
  <c r="E172" i="5"/>
  <c r="E93" i="5"/>
  <c r="E54" i="5"/>
  <c r="E133" i="5"/>
  <c r="E132" i="5"/>
  <c r="E53" i="5"/>
  <c r="E173" i="5"/>
  <c r="K26" i="9"/>
  <c r="K25" i="9"/>
  <c r="B26" i="9"/>
  <c r="B25" i="9"/>
  <c r="D26" i="9"/>
  <c r="D25" i="9"/>
  <c r="F25" i="9"/>
  <c r="G25" i="9"/>
  <c r="B28" i="9"/>
  <c r="G23" i="9"/>
  <c r="K28" i="9"/>
  <c r="I29" i="9"/>
  <c r="K22" i="9"/>
  <c r="E24" i="9"/>
  <c r="J29" i="9"/>
  <c r="J22" i="9"/>
  <c r="F29" i="9"/>
  <c r="J28" i="9"/>
  <c r="B27" i="9"/>
  <c r="E23" i="9"/>
  <c r="G24" i="9"/>
  <c r="I26" i="9"/>
  <c r="K27" i="9"/>
  <c r="J27" i="9"/>
  <c r="B52" i="5"/>
  <c r="B56" i="5"/>
  <c r="I22" i="9"/>
  <c r="C28" i="9"/>
  <c r="D24" i="9"/>
  <c r="F24" i="9"/>
  <c r="H28" i="9"/>
  <c r="F22" i="9"/>
  <c r="B48" i="6" s="1"/>
  <c r="C26" i="9"/>
  <c r="G22" i="9"/>
  <c r="H23" i="9"/>
  <c r="J26" i="9"/>
  <c r="H22" i="9"/>
  <c r="D23" i="9"/>
  <c r="F23" i="9"/>
  <c r="H24" i="9"/>
  <c r="E26" i="9"/>
  <c r="B29" i="9"/>
  <c r="C25" i="9"/>
  <c r="E25" i="9"/>
  <c r="G29" i="9"/>
  <c r="I28" i="9"/>
  <c r="K29" i="9"/>
  <c r="E22" i="9"/>
  <c r="B46" i="6" s="1"/>
  <c r="B24" i="9"/>
  <c r="C23" i="9"/>
  <c r="E29" i="9"/>
  <c r="F28" i="9"/>
  <c r="G28" i="9"/>
  <c r="H27" i="9"/>
  <c r="I25" i="9"/>
  <c r="J25" i="9"/>
  <c r="K24" i="9"/>
  <c r="D22" i="9"/>
  <c r="B49" i="6" s="1"/>
  <c r="B23" i="9"/>
  <c r="D29" i="9"/>
  <c r="E28" i="9"/>
  <c r="F27" i="9"/>
  <c r="G27" i="9"/>
  <c r="H26" i="9"/>
  <c r="I24" i="9"/>
  <c r="J24" i="9"/>
  <c r="K23" i="9"/>
  <c r="B22" i="9"/>
  <c r="C22" i="9"/>
  <c r="B47" i="6" s="1"/>
  <c r="C29" i="9"/>
  <c r="D28" i="9"/>
  <c r="E27" i="9"/>
  <c r="F26" i="9"/>
  <c r="G26" i="9"/>
  <c r="H25" i="9"/>
  <c r="I23" i="9"/>
  <c r="J101" i="16" l="1"/>
  <c r="P101" i="16" s="1"/>
  <c r="R101" i="16"/>
  <c r="E114" i="16"/>
  <c r="P102" i="16"/>
  <c r="S111" i="16"/>
  <c r="J111" i="16"/>
  <c r="Q111" i="16" s="1"/>
  <c r="O111" i="16"/>
  <c r="D114" i="16"/>
  <c r="J109" i="16"/>
  <c r="R109" i="16" s="1"/>
  <c r="N109" i="16"/>
  <c r="H114" i="16"/>
  <c r="J107" i="16"/>
  <c r="S107" i="16" s="1"/>
  <c r="Q101" i="16"/>
  <c r="I114" i="16"/>
  <c r="J103" i="16"/>
  <c r="T103" i="16" s="1"/>
  <c r="N103" i="16"/>
  <c r="J108" i="16"/>
  <c r="Q108" i="16" s="1"/>
  <c r="J102" i="16"/>
  <c r="T102" i="16" s="1"/>
  <c r="N102" i="16"/>
  <c r="R102" i="16"/>
  <c r="R111" i="16"/>
  <c r="J106" i="16"/>
  <c r="N106" i="16" s="1"/>
  <c r="J105" i="16"/>
  <c r="S105" i="16" s="1"/>
  <c r="J113" i="16"/>
  <c r="Q113" i="16" s="1"/>
  <c r="F114" i="16"/>
  <c r="J104" i="16"/>
  <c r="Q104" i="16" s="1"/>
  <c r="N104" i="16"/>
  <c r="G114" i="16"/>
  <c r="J100" i="16"/>
  <c r="T100" i="16" s="1"/>
  <c r="N100" i="16"/>
  <c r="C114" i="16"/>
  <c r="J99" i="16"/>
  <c r="O99" i="16" s="1"/>
  <c r="J112" i="16"/>
  <c r="T112" i="16" s="1"/>
  <c r="J110" i="16"/>
  <c r="S110" i="16" s="1"/>
  <c r="N110" i="16"/>
  <c r="T101" i="16"/>
  <c r="T3" i="5"/>
  <c r="C15" i="5"/>
  <c r="L11" i="5" s="1"/>
  <c r="S11" i="5" s="1"/>
  <c r="C58" i="5"/>
  <c r="M11" i="5" s="1"/>
  <c r="C136" i="5"/>
  <c r="O10" i="5" s="1"/>
  <c r="C137" i="5"/>
  <c r="O11" i="5" s="1"/>
  <c r="C14" i="5"/>
  <c r="L10" i="5" s="1"/>
  <c r="S10" i="5" s="1"/>
  <c r="C57" i="5"/>
  <c r="M10" i="5" s="1"/>
  <c r="C97" i="5"/>
  <c r="N10" i="5" s="1"/>
  <c r="C98" i="5"/>
  <c r="N11" i="5" s="1"/>
  <c r="C176" i="5"/>
  <c r="P10" i="5" s="1"/>
  <c r="C177" i="5"/>
  <c r="P11" i="5" s="1"/>
  <c r="C179" i="5"/>
  <c r="P13" i="5" s="1"/>
  <c r="C178" i="5"/>
  <c r="P12" i="5" s="1"/>
  <c r="C100" i="5"/>
  <c r="N13" i="5" s="1"/>
  <c r="C139" i="5"/>
  <c r="O13" i="5" s="1"/>
  <c r="C138" i="5"/>
  <c r="O12" i="5" s="1"/>
  <c r="C99" i="5"/>
  <c r="N12" i="5" s="1"/>
  <c r="C59" i="5"/>
  <c r="M12" i="5" s="1"/>
  <c r="C60" i="5"/>
  <c r="M13" i="5" s="1"/>
  <c r="C16" i="5"/>
  <c r="L12" i="5" s="1"/>
  <c r="S12" i="5" s="1"/>
  <c r="C17" i="5"/>
  <c r="L13" i="5" s="1"/>
  <c r="S13" i="5" s="1"/>
  <c r="J42" i="6"/>
  <c r="C143" i="5"/>
  <c r="O17" i="5" s="1"/>
  <c r="C142" i="5"/>
  <c r="O16" i="5" s="1"/>
  <c r="C104" i="5"/>
  <c r="N17" i="5" s="1"/>
  <c r="C64" i="5"/>
  <c r="M17" i="5" s="1"/>
  <c r="C20" i="5"/>
  <c r="L16" i="5" s="1"/>
  <c r="S16" i="5" s="1"/>
  <c r="C183" i="5"/>
  <c r="P17" i="5" s="1"/>
  <c r="C63" i="5"/>
  <c r="M16" i="5" s="1"/>
  <c r="C182" i="5"/>
  <c r="P16" i="5" s="1"/>
  <c r="C21" i="5"/>
  <c r="L17" i="5" s="1"/>
  <c r="S17" i="5" s="1"/>
  <c r="C103" i="5"/>
  <c r="N16" i="5" s="1"/>
  <c r="C102" i="5"/>
  <c r="N15" i="5" s="1"/>
  <c r="C18" i="5"/>
  <c r="L14" i="5" s="1"/>
  <c r="S14" i="5" s="1"/>
  <c r="C61" i="5"/>
  <c r="M14" i="5" s="1"/>
  <c r="C101" i="5"/>
  <c r="N14" i="5" s="1"/>
  <c r="C140" i="5"/>
  <c r="O14" i="5" s="1"/>
  <c r="C19" i="5"/>
  <c r="L15" i="5" s="1"/>
  <c r="S15" i="5" s="1"/>
  <c r="C62" i="5"/>
  <c r="M15" i="5" s="1"/>
  <c r="C180" i="5"/>
  <c r="P14" i="5" s="1"/>
  <c r="C141" i="5"/>
  <c r="O15" i="5" s="1"/>
  <c r="C181" i="5"/>
  <c r="P15" i="5" s="1"/>
  <c r="W15" i="5" s="1"/>
  <c r="C4" i="12"/>
  <c r="M5" i="5"/>
  <c r="B45" i="6"/>
  <c r="B44" i="6"/>
  <c r="Q102" i="16" l="1"/>
  <c r="S99" i="16"/>
  <c r="T111" i="16"/>
  <c r="N105" i="16"/>
  <c r="S109" i="16"/>
  <c r="P105" i="16"/>
  <c r="S100" i="16"/>
  <c r="O102" i="16"/>
  <c r="R99" i="16"/>
  <c r="Q99" i="16"/>
  <c r="R107" i="16"/>
  <c r="Q110" i="16"/>
  <c r="O108" i="16"/>
  <c r="O100" i="16"/>
  <c r="N112" i="16"/>
  <c r="R112" i="16"/>
  <c r="Q112" i="16"/>
  <c r="O107" i="16"/>
  <c r="O113" i="16"/>
  <c r="Q105" i="16"/>
  <c r="T108" i="16"/>
  <c r="R108" i="16"/>
  <c r="S108" i="16"/>
  <c r="N101" i="16"/>
  <c r="O105" i="16"/>
  <c r="P100" i="16"/>
  <c r="P112" i="16"/>
  <c r="N108" i="16"/>
  <c r="N107" i="16"/>
  <c r="T104" i="16"/>
  <c r="T106" i="16"/>
  <c r="R106" i="16"/>
  <c r="S103" i="16"/>
  <c r="R110" i="16"/>
  <c r="Q103" i="16"/>
  <c r="T99" i="16"/>
  <c r="N99" i="16"/>
  <c r="T113" i="16"/>
  <c r="P99" i="16"/>
  <c r="S106" i="16"/>
  <c r="T110" i="16"/>
  <c r="O101" i="16"/>
  <c r="P103" i="16"/>
  <c r="Q106" i="16"/>
  <c r="O109" i="16"/>
  <c r="O104" i="16"/>
  <c r="R100" i="16"/>
  <c r="O110" i="16"/>
  <c r="J114" i="16"/>
  <c r="L119" i="16" s="1"/>
  <c r="S104" i="16"/>
  <c r="T105" i="16"/>
  <c r="T109" i="16"/>
  <c r="P109" i="16"/>
  <c r="N111" i="16"/>
  <c r="S112" i="16"/>
  <c r="P106" i="16"/>
  <c r="P110" i="16"/>
  <c r="R105" i="16"/>
  <c r="R113" i="16"/>
  <c r="T107" i="16"/>
  <c r="O103" i="16"/>
  <c r="S113" i="16"/>
  <c r="Q100" i="16"/>
  <c r="S101" i="16"/>
  <c r="O106" i="16"/>
  <c r="P111" i="16"/>
  <c r="P108" i="16"/>
  <c r="R104" i="16"/>
  <c r="Q107" i="16"/>
  <c r="O112" i="16"/>
  <c r="S102" i="16"/>
  <c r="P104" i="16"/>
  <c r="P107" i="16"/>
  <c r="P113" i="16"/>
  <c r="Q109" i="16"/>
  <c r="N113" i="16"/>
  <c r="R103" i="16"/>
  <c r="U14" i="5"/>
  <c r="T12" i="5"/>
  <c r="U10" i="5"/>
  <c r="V14" i="5"/>
  <c r="U15" i="5"/>
  <c r="W16" i="5"/>
  <c r="V17" i="5"/>
  <c r="W12" i="5"/>
  <c r="W13" i="5"/>
  <c r="W17" i="5"/>
  <c r="U16" i="5"/>
  <c r="T14" i="5"/>
  <c r="T11" i="5"/>
  <c r="V13" i="5"/>
  <c r="V12" i="5"/>
  <c r="U12" i="5"/>
  <c r="T17" i="5"/>
  <c r="V16" i="5"/>
  <c r="U17" i="5"/>
  <c r="W14" i="5"/>
  <c r="V15" i="5"/>
  <c r="V10" i="5"/>
  <c r="V11" i="5"/>
  <c r="T13" i="5"/>
  <c r="T10" i="5"/>
  <c r="U11" i="5"/>
  <c r="W10" i="5"/>
  <c r="W11" i="5"/>
  <c r="T16" i="5"/>
  <c r="T15" i="5"/>
  <c r="U13" i="5"/>
  <c r="J44" i="6"/>
  <c r="C13" i="5"/>
  <c r="L9" i="5" s="1"/>
  <c r="C12" i="5"/>
  <c r="L8" i="5" s="1"/>
  <c r="C11" i="5"/>
  <c r="L7" i="5" s="1"/>
  <c r="C174" i="5"/>
  <c r="P8" i="5" s="1"/>
  <c r="C53" i="5"/>
  <c r="M6" i="5" s="1"/>
  <c r="X6" i="5" s="1"/>
  <c r="C54" i="5"/>
  <c r="M7" i="5" s="1"/>
  <c r="X7" i="5" s="1"/>
  <c r="C55" i="5"/>
  <c r="M8" i="5" s="1"/>
  <c r="X8" i="5" s="1"/>
  <c r="C93" i="5"/>
  <c r="N6" i="5" s="1"/>
  <c r="C56" i="5"/>
  <c r="M9" i="5" s="1"/>
  <c r="X9" i="5" s="1"/>
  <c r="C175" i="5"/>
  <c r="P9" i="5" s="1"/>
  <c r="C133" i="5"/>
  <c r="O7" i="5" s="1"/>
  <c r="C132" i="5"/>
  <c r="O6" i="5" s="1"/>
  <c r="C96" i="5"/>
  <c r="N9" i="5" s="1"/>
  <c r="C94" i="5"/>
  <c r="N7" i="5" s="1"/>
  <c r="C173" i="5"/>
  <c r="P7" i="5" s="1"/>
  <c r="C134" i="5"/>
  <c r="O8" i="5" s="1"/>
  <c r="C172" i="5"/>
  <c r="C135" i="5"/>
  <c r="O9" i="5" s="1"/>
  <c r="C95" i="5"/>
  <c r="N8" i="5" s="1"/>
  <c r="D4" i="13"/>
  <c r="D3" i="13"/>
  <c r="D48" i="6"/>
  <c r="D47" i="6"/>
  <c r="D45" i="6"/>
  <c r="D44" i="6"/>
  <c r="D49" i="6"/>
  <c r="L5" i="5"/>
  <c r="S5" i="5" l="1"/>
  <c r="T5" i="5"/>
  <c r="D8" i="13"/>
  <c r="D54" i="6"/>
  <c r="F13" i="3"/>
  <c r="L13" i="3" s="1"/>
  <c r="F14" i="3"/>
  <c r="L14" i="3" s="1"/>
  <c r="F15" i="3"/>
  <c r="L15" i="3" s="1"/>
  <c r="F16" i="3"/>
  <c r="L16" i="3" s="1"/>
  <c r="F17" i="3"/>
  <c r="L17" i="3" s="1"/>
  <c r="F18" i="3"/>
  <c r="L18" i="3" s="1"/>
  <c r="F19" i="3"/>
  <c r="L19" i="3" s="1"/>
  <c r="F20" i="3"/>
  <c r="L20" i="3" s="1"/>
  <c r="F21" i="3"/>
  <c r="L21" i="3" s="1"/>
  <c r="F22" i="3"/>
  <c r="L22" i="3" s="1"/>
  <c r="F23" i="3"/>
  <c r="L23" i="3" s="1"/>
  <c r="F24" i="3"/>
  <c r="L24" i="3" s="1"/>
  <c r="F25" i="3"/>
  <c r="L25" i="3" s="1"/>
  <c r="F26" i="3"/>
  <c r="L26" i="3" s="1"/>
  <c r="F27" i="3"/>
  <c r="L27" i="3" s="1"/>
  <c r="F28" i="3"/>
  <c r="L28" i="3" s="1"/>
  <c r="F29" i="3"/>
  <c r="L29" i="3" s="1"/>
  <c r="F30" i="3"/>
  <c r="L30" i="3" s="1"/>
  <c r="F31" i="3"/>
  <c r="L31" i="3" s="1"/>
  <c r="F32" i="3"/>
  <c r="L32" i="3" s="1"/>
  <c r="F33" i="3"/>
  <c r="L33" i="3" s="1"/>
  <c r="F34" i="3"/>
  <c r="L34" i="3" s="1"/>
  <c r="F35" i="3"/>
  <c r="L35" i="3" s="1"/>
  <c r="F36" i="3"/>
  <c r="L36" i="3" s="1"/>
  <c r="F37" i="3"/>
  <c r="L37" i="3" s="1"/>
  <c r="F38" i="3"/>
  <c r="L38" i="3" s="1"/>
  <c r="F39" i="3"/>
  <c r="L39" i="3" s="1"/>
  <c r="F40" i="3"/>
  <c r="L40" i="3" s="1"/>
  <c r="F41" i="3"/>
  <c r="L41" i="3" s="1"/>
  <c r="F42" i="3"/>
  <c r="L42" i="3" s="1"/>
  <c r="F43" i="3"/>
  <c r="L43" i="3" s="1"/>
  <c r="F44" i="3"/>
  <c r="L44" i="3" s="1"/>
  <c r="F45" i="3"/>
  <c r="L45" i="3" s="1"/>
  <c r="F46" i="3"/>
  <c r="F12" i="3"/>
  <c r="L12" i="3" s="1"/>
  <c r="C13" i="3" a="1"/>
  <c r="C13" i="3" s="1"/>
  <c r="H13" i="3" s="1"/>
  <c r="N13" i="3" s="1"/>
  <c r="C14" i="3" a="1"/>
  <c r="C14" i="3" s="1"/>
  <c r="H14" i="3" s="1"/>
  <c r="N14" i="3" s="1"/>
  <c r="C15" i="3" a="1"/>
  <c r="C15" i="3" s="1"/>
  <c r="H15" i="3" s="1"/>
  <c r="N15" i="3" s="1"/>
  <c r="C16" i="3" a="1"/>
  <c r="C16" i="3" s="1"/>
  <c r="H16" i="3" s="1"/>
  <c r="N16" i="3" s="1"/>
  <c r="C17" i="3" a="1"/>
  <c r="C17" i="3" s="1"/>
  <c r="H17" i="3" s="1"/>
  <c r="N17" i="3" s="1"/>
  <c r="C18" i="3" a="1"/>
  <c r="C18" i="3" s="1"/>
  <c r="H18" i="3" s="1"/>
  <c r="N18" i="3" s="1"/>
  <c r="C19" i="3" a="1"/>
  <c r="C19" i="3" s="1"/>
  <c r="H19" i="3" s="1"/>
  <c r="N19" i="3" s="1"/>
  <c r="C20" i="3" a="1"/>
  <c r="C20" i="3" s="1"/>
  <c r="H20" i="3" s="1"/>
  <c r="N20" i="3" s="1"/>
  <c r="C21" i="3" a="1"/>
  <c r="C21" i="3" s="1"/>
  <c r="H21" i="3" s="1"/>
  <c r="N21" i="3" s="1"/>
  <c r="C22" i="3" a="1"/>
  <c r="C22" i="3" s="1"/>
  <c r="H22" i="3" s="1"/>
  <c r="N22" i="3" s="1"/>
  <c r="C23" i="3" a="1"/>
  <c r="C23" i="3" s="1"/>
  <c r="H23" i="3" s="1"/>
  <c r="N23" i="3" s="1"/>
  <c r="C24" i="3" a="1"/>
  <c r="C24" i="3" s="1"/>
  <c r="H24" i="3" s="1"/>
  <c r="N24" i="3" s="1"/>
  <c r="C25" i="3" a="1"/>
  <c r="C25" i="3" s="1"/>
  <c r="H25" i="3" s="1"/>
  <c r="N25" i="3" s="1"/>
  <c r="C26" i="3" a="1"/>
  <c r="C26" i="3" s="1"/>
  <c r="H26" i="3" s="1"/>
  <c r="N26" i="3" s="1"/>
  <c r="C27" i="3" a="1"/>
  <c r="C27" i="3" s="1"/>
  <c r="H27" i="3" s="1"/>
  <c r="N27" i="3" s="1"/>
  <c r="C28" i="3" a="1"/>
  <c r="C28" i="3" s="1"/>
  <c r="H28" i="3" s="1"/>
  <c r="N28" i="3" s="1"/>
  <c r="C29" i="3" a="1"/>
  <c r="C29" i="3" s="1"/>
  <c r="H29" i="3" s="1"/>
  <c r="N29" i="3" s="1"/>
  <c r="C30" i="3" a="1"/>
  <c r="C30" i="3" s="1"/>
  <c r="H30" i="3" s="1"/>
  <c r="N30" i="3" s="1"/>
  <c r="C31" i="3" a="1"/>
  <c r="C31" i="3" s="1"/>
  <c r="H31" i="3" s="1"/>
  <c r="N31" i="3" s="1"/>
  <c r="C32" i="3" a="1"/>
  <c r="C32" i="3" s="1"/>
  <c r="H32" i="3" s="1"/>
  <c r="N32" i="3" s="1"/>
  <c r="C33" i="3" a="1"/>
  <c r="C33" i="3" s="1"/>
  <c r="H33" i="3" s="1"/>
  <c r="N33" i="3" s="1"/>
  <c r="C34" i="3" a="1"/>
  <c r="C34" i="3" s="1"/>
  <c r="H34" i="3" s="1"/>
  <c r="N34" i="3" s="1"/>
  <c r="C35" i="3" a="1"/>
  <c r="C35" i="3" s="1"/>
  <c r="H35" i="3" s="1"/>
  <c r="N35" i="3" s="1"/>
  <c r="C36" i="3" a="1"/>
  <c r="C36" i="3" s="1"/>
  <c r="H36" i="3" s="1"/>
  <c r="N36" i="3" s="1"/>
  <c r="C37" i="3" a="1"/>
  <c r="C37" i="3" s="1"/>
  <c r="H37" i="3" s="1"/>
  <c r="N37" i="3" s="1"/>
  <c r="C38" i="3" a="1"/>
  <c r="C38" i="3" s="1"/>
  <c r="H38" i="3" s="1"/>
  <c r="N38" i="3" s="1"/>
  <c r="C39" i="3" a="1"/>
  <c r="C39" i="3" s="1"/>
  <c r="H39" i="3" s="1"/>
  <c r="N39" i="3" s="1"/>
  <c r="C40" i="3" a="1"/>
  <c r="C40" i="3" s="1"/>
  <c r="H40" i="3" s="1"/>
  <c r="N40" i="3" s="1"/>
  <c r="C41" i="3" a="1"/>
  <c r="C41" i="3" s="1"/>
  <c r="H41" i="3" s="1"/>
  <c r="N41" i="3" s="1"/>
  <c r="C42" i="3" a="1"/>
  <c r="C42" i="3" s="1"/>
  <c r="H42" i="3" s="1"/>
  <c r="N42" i="3" s="1"/>
  <c r="C43" i="3" a="1"/>
  <c r="C43" i="3" s="1"/>
  <c r="H43" i="3" s="1"/>
  <c r="N43" i="3" s="1"/>
  <c r="C44" i="3" a="1"/>
  <c r="C44" i="3" s="1"/>
  <c r="H44" i="3" s="1"/>
  <c r="N44" i="3" s="1"/>
  <c r="C45" i="3" a="1"/>
  <c r="C45" i="3" s="1"/>
  <c r="H45" i="3" s="1"/>
  <c r="N45" i="3" s="1"/>
  <c r="C46" i="3" a="1"/>
  <c r="C46" i="3" s="1"/>
  <c r="H46" i="3" s="1"/>
  <c r="C12" i="3" a="1"/>
  <c r="C12" i="3" s="1"/>
  <c r="H12" i="3" s="1"/>
  <c r="N12" i="3" s="1"/>
  <c r="B83" i="2"/>
  <c r="D50" i="2"/>
  <c r="D51" i="2"/>
  <c r="D52" i="2"/>
  <c r="D53" i="2"/>
  <c r="D54" i="2"/>
  <c r="D55" i="2"/>
  <c r="D56" i="2"/>
  <c r="G56" i="2" s="1"/>
  <c r="B56" i="2" s="1"/>
  <c r="D57" i="2"/>
  <c r="D58" i="2"/>
  <c r="D59" i="2"/>
  <c r="D60" i="2"/>
  <c r="D61" i="2"/>
  <c r="D62" i="2"/>
  <c r="D63" i="2"/>
  <c r="D64" i="2"/>
  <c r="G64" i="2" s="1"/>
  <c r="B64" i="2" s="1"/>
  <c r="D65" i="2"/>
  <c r="D66" i="2"/>
  <c r="D67" i="2"/>
  <c r="D68" i="2"/>
  <c r="D69" i="2"/>
  <c r="D70" i="2"/>
  <c r="C70" i="2" s="1"/>
  <c r="D71" i="2"/>
  <c r="D72" i="2"/>
  <c r="G72" i="2" s="1"/>
  <c r="B72" i="2" s="1"/>
  <c r="D73" i="2"/>
  <c r="D74" i="2"/>
  <c r="D75" i="2"/>
  <c r="D76" i="2"/>
  <c r="D77" i="2"/>
  <c r="D78" i="2"/>
  <c r="D79" i="2"/>
  <c r="D80" i="2"/>
  <c r="G80" i="2" s="1"/>
  <c r="B80" i="2" s="1"/>
  <c r="D81" i="2"/>
  <c r="D82" i="2"/>
  <c r="D83" i="2"/>
  <c r="D49" i="2"/>
  <c r="B45" i="2"/>
  <c r="B39" i="2"/>
  <c r="D60" i="6" l="1"/>
  <c r="D62" i="6"/>
  <c r="D58" i="6"/>
  <c r="G71" i="2"/>
  <c r="B71" i="2" s="1"/>
  <c r="G63" i="2"/>
  <c r="B63" i="2" s="1"/>
  <c r="G55" i="2"/>
  <c r="G62" i="2"/>
  <c r="B62" i="2" s="1"/>
  <c r="G54" i="2"/>
  <c r="B54" i="2" s="1"/>
  <c r="G79" i="2"/>
  <c r="B79" i="2" s="1"/>
  <c r="E80" i="2"/>
  <c r="G77" i="2"/>
  <c r="B77" i="2" s="1"/>
  <c r="C61" i="2"/>
  <c r="E53" i="2"/>
  <c r="G76" i="2"/>
  <c r="B76" i="2" s="1"/>
  <c r="G60" i="2"/>
  <c r="B60" i="2" s="1"/>
  <c r="G52" i="2"/>
  <c r="B52" i="2" s="1"/>
  <c r="G49" i="2"/>
  <c r="B49" i="2" s="1"/>
  <c r="G75" i="2"/>
  <c r="B75" i="2" s="1"/>
  <c r="G51" i="2"/>
  <c r="B51" i="2" s="1"/>
  <c r="G68" i="2"/>
  <c r="B68" i="2" s="1"/>
  <c r="G59" i="2"/>
  <c r="B59" i="2" s="1"/>
  <c r="G78" i="2"/>
  <c r="B78" i="2" s="1"/>
  <c r="G67" i="2"/>
  <c r="B67" i="2" s="1"/>
  <c r="E81" i="2"/>
  <c r="C57" i="2"/>
  <c r="E69" i="2"/>
  <c r="E82" i="2"/>
  <c r="E74" i="2"/>
  <c r="E66" i="2"/>
  <c r="E58" i="2"/>
  <c r="E50" i="2"/>
  <c r="C53" i="2"/>
  <c r="C78" i="2"/>
  <c r="C73" i="2"/>
  <c r="C65" i="2"/>
  <c r="C80" i="2"/>
  <c r="C72" i="2"/>
  <c r="C64" i="2"/>
  <c r="C56" i="2"/>
  <c r="C77" i="2"/>
  <c r="E73" i="2"/>
  <c r="G70" i="2"/>
  <c r="B70" i="2" s="1"/>
  <c r="C81" i="2"/>
  <c r="C79" i="2"/>
  <c r="C71" i="2"/>
  <c r="C63" i="2"/>
  <c r="C55" i="2"/>
  <c r="E65" i="2"/>
  <c r="G69" i="2"/>
  <c r="B69" i="2" s="1"/>
  <c r="G61" i="2"/>
  <c r="B61" i="2" s="1"/>
  <c r="G53" i="2"/>
  <c r="B53" i="2" s="1"/>
  <c r="E78" i="2"/>
  <c r="E70" i="2"/>
  <c r="E62" i="2"/>
  <c r="E54" i="2"/>
  <c r="C69" i="2"/>
  <c r="E57" i="2"/>
  <c r="C62" i="2"/>
  <c r="E77" i="2"/>
  <c r="E49" i="2"/>
  <c r="E76" i="2"/>
  <c r="E68" i="2"/>
  <c r="E60" i="2"/>
  <c r="E52" i="2"/>
  <c r="G82" i="2"/>
  <c r="B82" i="2" s="1"/>
  <c r="G74" i="2"/>
  <c r="B74" i="2" s="1"/>
  <c r="G66" i="2"/>
  <c r="B66" i="2" s="1"/>
  <c r="G58" i="2"/>
  <c r="B58" i="2" s="1"/>
  <c r="G50" i="2"/>
  <c r="B50" i="2" s="1"/>
  <c r="E61" i="2"/>
  <c r="E83" i="2"/>
  <c r="E75" i="2"/>
  <c r="E67" i="2"/>
  <c r="E59" i="2"/>
  <c r="E51" i="2"/>
  <c r="C54" i="2"/>
  <c r="G81" i="2"/>
  <c r="B81" i="2" s="1"/>
  <c r="G73" i="2"/>
  <c r="B73" i="2" s="1"/>
  <c r="G65" i="2"/>
  <c r="G57" i="2"/>
  <c r="B57" i="2" s="1"/>
  <c r="E72" i="2"/>
  <c r="C49" i="2"/>
  <c r="C76" i="2"/>
  <c r="C68" i="2"/>
  <c r="C60" i="2"/>
  <c r="C52" i="2"/>
  <c r="E79" i="2"/>
  <c r="E71" i="2"/>
  <c r="E63" i="2"/>
  <c r="E55" i="2"/>
  <c r="E56" i="2"/>
  <c r="C83" i="2"/>
  <c r="C75" i="2"/>
  <c r="C67" i="2"/>
  <c r="C59" i="2"/>
  <c r="C51" i="2"/>
  <c r="E64" i="2"/>
  <c r="C82" i="2"/>
  <c r="C74" i="2"/>
  <c r="C66" i="2"/>
  <c r="C58" i="2"/>
  <c r="C50" i="2"/>
  <c r="F34" i="1"/>
  <c r="C55" i="1"/>
  <c r="D55" i="1"/>
  <c r="E55" i="1"/>
  <c r="F55" i="1"/>
  <c r="G55" i="1"/>
  <c r="C56" i="1"/>
  <c r="D56" i="1"/>
  <c r="E56" i="1"/>
  <c r="F56" i="1"/>
  <c r="G56" i="1"/>
  <c r="C57" i="1"/>
  <c r="D57" i="1"/>
  <c r="E57" i="1"/>
  <c r="F57" i="1"/>
  <c r="G57" i="1"/>
  <c r="C58" i="1"/>
  <c r="D58" i="1"/>
  <c r="E58" i="1"/>
  <c r="F58" i="1"/>
  <c r="G58" i="1"/>
  <c r="C59" i="1"/>
  <c r="D59" i="1"/>
  <c r="E59" i="1"/>
  <c r="F59" i="1"/>
  <c r="G59" i="1"/>
  <c r="C60" i="1"/>
  <c r="D60" i="1"/>
  <c r="E60" i="1"/>
  <c r="F60" i="1"/>
  <c r="G60" i="1"/>
  <c r="C61" i="1"/>
  <c r="D61" i="1"/>
  <c r="E61" i="1"/>
  <c r="F61" i="1"/>
  <c r="G61" i="1"/>
  <c r="C62" i="1"/>
  <c r="D62" i="1"/>
  <c r="E62" i="1"/>
  <c r="F62" i="1"/>
  <c r="G62" i="1"/>
  <c r="C63" i="1"/>
  <c r="D63" i="1"/>
  <c r="E63" i="1"/>
  <c r="F63" i="1"/>
  <c r="G63" i="1"/>
  <c r="C64" i="1"/>
  <c r="D64" i="1"/>
  <c r="E64" i="1"/>
  <c r="F64" i="1"/>
  <c r="G64" i="1"/>
  <c r="C65" i="1"/>
  <c r="D65" i="1"/>
  <c r="E65" i="1"/>
  <c r="F65" i="1"/>
  <c r="G65" i="1"/>
  <c r="C66" i="1"/>
  <c r="D66" i="1"/>
  <c r="E66" i="1"/>
  <c r="F66" i="1"/>
  <c r="G66" i="1"/>
  <c r="C67" i="1"/>
  <c r="D67" i="1"/>
  <c r="E67" i="1"/>
  <c r="F67" i="1"/>
  <c r="G67" i="1"/>
  <c r="C68" i="1"/>
  <c r="D68" i="1"/>
  <c r="E68" i="1"/>
  <c r="F68" i="1"/>
  <c r="G68" i="1"/>
  <c r="C69" i="1"/>
  <c r="D69" i="1"/>
  <c r="E69" i="1"/>
  <c r="F69" i="1"/>
  <c r="G69" i="1"/>
  <c r="C70" i="1"/>
  <c r="D70" i="1"/>
  <c r="E70" i="1"/>
  <c r="F70" i="1"/>
  <c r="G70" i="1"/>
  <c r="C71" i="1"/>
  <c r="D71" i="1"/>
  <c r="E71" i="1"/>
  <c r="F71" i="1"/>
  <c r="G71" i="1"/>
  <c r="C72" i="1"/>
  <c r="D72" i="1"/>
  <c r="E72" i="1"/>
  <c r="F72" i="1"/>
  <c r="G72" i="1"/>
  <c r="C73" i="1"/>
  <c r="D73" i="1"/>
  <c r="E73" i="1"/>
  <c r="F73" i="1"/>
  <c r="G73" i="1"/>
  <c r="C74" i="1"/>
  <c r="D74" i="1"/>
  <c r="E74" i="1"/>
  <c r="F74" i="1"/>
  <c r="G74" i="1"/>
  <c r="C75" i="1"/>
  <c r="D75" i="1"/>
  <c r="E75" i="1"/>
  <c r="F75" i="1"/>
  <c r="G75" i="1"/>
  <c r="C76" i="1"/>
  <c r="D76" i="1"/>
  <c r="E76" i="1"/>
  <c r="F76" i="1"/>
  <c r="G76" i="1"/>
  <c r="C77" i="1"/>
  <c r="D77" i="1"/>
  <c r="E77" i="1"/>
  <c r="G77" i="1"/>
  <c r="C78" i="1"/>
  <c r="D78" i="1"/>
  <c r="E78" i="1"/>
  <c r="F78" i="1"/>
  <c r="G78" i="1"/>
  <c r="C79" i="1"/>
  <c r="D79" i="1"/>
  <c r="E79" i="1"/>
  <c r="F79" i="1"/>
  <c r="G79" i="1"/>
  <c r="C80" i="1"/>
  <c r="D80" i="1"/>
  <c r="E80" i="1"/>
  <c r="F80" i="1"/>
  <c r="G80" i="1"/>
  <c r="C81" i="1"/>
  <c r="D81" i="1"/>
  <c r="E81" i="1"/>
  <c r="F81" i="1"/>
  <c r="G81" i="1"/>
  <c r="C82" i="1"/>
  <c r="D82" i="1"/>
  <c r="E82" i="1"/>
  <c r="F82" i="1"/>
  <c r="G82" i="1"/>
  <c r="C83" i="1"/>
  <c r="D83" i="1"/>
  <c r="E83" i="1"/>
  <c r="F83" i="1"/>
  <c r="G83" i="1"/>
  <c r="C84" i="1"/>
  <c r="D84" i="1"/>
  <c r="E84" i="1"/>
  <c r="F84" i="1"/>
  <c r="G84" i="1"/>
  <c r="C85" i="1"/>
  <c r="D85" i="1"/>
  <c r="E85" i="1"/>
  <c r="F85" i="1"/>
  <c r="G85" i="1"/>
  <c r="C86" i="1"/>
  <c r="D86" i="1"/>
  <c r="E86" i="1"/>
  <c r="F86" i="1"/>
  <c r="G86" i="1"/>
  <c r="C87" i="1"/>
  <c r="D87" i="1"/>
  <c r="E87" i="1"/>
  <c r="F87" i="1"/>
  <c r="G87" i="1"/>
  <c r="C88" i="1"/>
  <c r="D88" i="1"/>
  <c r="E88" i="1"/>
  <c r="F88" i="1"/>
  <c r="G88" i="1"/>
  <c r="D54" i="1"/>
  <c r="E54" i="1"/>
  <c r="F54" i="1"/>
  <c r="G54" i="1"/>
  <c r="C54" i="1"/>
  <c r="H12" i="1" a="1"/>
  <c r="H12" i="1" s="1"/>
  <c r="I12" i="1" a="1"/>
  <c r="I12" i="1" s="1"/>
  <c r="J12" i="1" a="1"/>
  <c r="J12" i="1" s="1"/>
  <c r="K12" i="1" a="1"/>
  <c r="K12" i="1" s="1"/>
  <c r="L12" i="1" a="1"/>
  <c r="L12" i="1"/>
  <c r="H13" i="1" a="1"/>
  <c r="H13" i="1" s="1"/>
  <c r="I13" i="1" a="1"/>
  <c r="I13" i="1" s="1"/>
  <c r="J13" i="1" a="1"/>
  <c r="J13" i="1" s="1"/>
  <c r="K13" i="1" a="1"/>
  <c r="K13" i="1" s="1"/>
  <c r="L13" i="1" a="1"/>
  <c r="L13" i="1" s="1"/>
  <c r="H14" i="1" a="1"/>
  <c r="H14" i="1" s="1"/>
  <c r="I14" i="1" a="1"/>
  <c r="I14" i="1" s="1"/>
  <c r="J14" i="1" a="1"/>
  <c r="J14" i="1" s="1"/>
  <c r="K14" i="1" a="1"/>
  <c r="K14" i="1" s="1"/>
  <c r="L14" i="1" a="1"/>
  <c r="L14" i="1" s="1"/>
  <c r="H15" i="1" a="1"/>
  <c r="H15" i="1" s="1"/>
  <c r="I15" i="1" a="1"/>
  <c r="I15" i="1" s="1"/>
  <c r="J15" i="1" a="1"/>
  <c r="J15" i="1" s="1"/>
  <c r="K15" i="1" a="1"/>
  <c r="K15" i="1" s="1"/>
  <c r="L15" i="1" a="1"/>
  <c r="L15" i="1" s="1"/>
  <c r="H16" i="1" a="1"/>
  <c r="H16" i="1" s="1"/>
  <c r="I16" i="1" a="1"/>
  <c r="I16" i="1" s="1"/>
  <c r="J16" i="1" a="1"/>
  <c r="J16" i="1" s="1"/>
  <c r="K16" i="1" a="1"/>
  <c r="K16" i="1" s="1"/>
  <c r="L16" i="1" a="1"/>
  <c r="L16" i="1" s="1"/>
  <c r="H17" i="1" a="1"/>
  <c r="H17" i="1" s="1"/>
  <c r="I17" i="1" a="1"/>
  <c r="I17" i="1" s="1"/>
  <c r="J17" i="1" a="1"/>
  <c r="J17" i="1" s="1"/>
  <c r="K17" i="1" a="1"/>
  <c r="K17" i="1" s="1"/>
  <c r="L17" i="1" a="1"/>
  <c r="L17" i="1" s="1"/>
  <c r="H18" i="1" a="1"/>
  <c r="H18" i="1" s="1"/>
  <c r="I18" i="1" a="1"/>
  <c r="I18" i="1" s="1"/>
  <c r="J18" i="1" a="1"/>
  <c r="J18" i="1" s="1"/>
  <c r="K18" i="1" a="1"/>
  <c r="K18" i="1" s="1"/>
  <c r="L18" i="1" a="1"/>
  <c r="L18" i="1" s="1"/>
  <c r="H19" i="1" a="1"/>
  <c r="H19" i="1" s="1"/>
  <c r="I19" i="1" a="1"/>
  <c r="I19" i="1" s="1"/>
  <c r="J19" i="1" a="1"/>
  <c r="J19" i="1" s="1"/>
  <c r="K19" i="1" a="1"/>
  <c r="K19" i="1" s="1"/>
  <c r="L19" i="1" a="1"/>
  <c r="L19" i="1" s="1"/>
  <c r="H20" i="1" a="1"/>
  <c r="H20" i="1" s="1"/>
  <c r="I20" i="1" a="1"/>
  <c r="I20" i="1" s="1"/>
  <c r="J20" i="1" a="1"/>
  <c r="J20" i="1" s="1"/>
  <c r="K20" i="1" a="1"/>
  <c r="K20" i="1" s="1"/>
  <c r="L20" i="1" a="1"/>
  <c r="L20" i="1"/>
  <c r="H21" i="1" a="1"/>
  <c r="H21" i="1" s="1"/>
  <c r="I21" i="1" a="1"/>
  <c r="I21" i="1" s="1"/>
  <c r="J21" i="1" a="1"/>
  <c r="J21" i="1" s="1"/>
  <c r="K21" i="1" a="1"/>
  <c r="K21" i="1"/>
  <c r="L21" i="1" a="1"/>
  <c r="L21" i="1" s="1"/>
  <c r="H22" i="1" a="1"/>
  <c r="H22" i="1" s="1"/>
  <c r="I22" i="1" a="1"/>
  <c r="I22" i="1" s="1"/>
  <c r="J22" i="1" a="1"/>
  <c r="J22" i="1" s="1"/>
  <c r="K22" i="1" a="1"/>
  <c r="K22" i="1" s="1"/>
  <c r="L22" i="1" a="1"/>
  <c r="L22" i="1" s="1"/>
  <c r="H23" i="1" a="1"/>
  <c r="H23" i="1" s="1"/>
  <c r="I23" i="1" a="1"/>
  <c r="I23" i="1" s="1"/>
  <c r="J23" i="1" a="1"/>
  <c r="J23" i="1" s="1"/>
  <c r="K23" i="1" a="1"/>
  <c r="K23" i="1" s="1"/>
  <c r="L23" i="1" a="1"/>
  <c r="L23" i="1" s="1"/>
  <c r="H24" i="1" a="1"/>
  <c r="H24" i="1" s="1"/>
  <c r="I24" i="1" a="1"/>
  <c r="I24" i="1" s="1"/>
  <c r="J24" i="1" a="1"/>
  <c r="J24" i="1" s="1"/>
  <c r="K24" i="1" a="1"/>
  <c r="K24" i="1" s="1"/>
  <c r="L24" i="1" a="1"/>
  <c r="L24" i="1" s="1"/>
  <c r="H25" i="1" a="1"/>
  <c r="H25" i="1" s="1"/>
  <c r="I25" i="1" a="1"/>
  <c r="I25" i="1" s="1"/>
  <c r="J25" i="1" a="1"/>
  <c r="J25" i="1" s="1"/>
  <c r="K25" i="1" a="1"/>
  <c r="K25" i="1"/>
  <c r="L25" i="1" a="1"/>
  <c r="L25" i="1" s="1"/>
  <c r="H26" i="1" a="1"/>
  <c r="H26" i="1" s="1"/>
  <c r="I26" i="1" a="1"/>
  <c r="I26" i="1" s="1"/>
  <c r="J26" i="1" a="1"/>
  <c r="J26" i="1" s="1"/>
  <c r="K26" i="1" a="1"/>
  <c r="K26" i="1" s="1"/>
  <c r="L26" i="1" a="1"/>
  <c r="L26" i="1" s="1"/>
  <c r="H27" i="1" a="1"/>
  <c r="H27" i="1" s="1"/>
  <c r="I27" i="1" a="1"/>
  <c r="I27" i="1" s="1"/>
  <c r="J27" i="1" a="1"/>
  <c r="J27" i="1" s="1"/>
  <c r="K27" i="1" a="1"/>
  <c r="K27" i="1" s="1"/>
  <c r="L27" i="1" a="1"/>
  <c r="L27" i="1" s="1"/>
  <c r="H28" i="1" a="1"/>
  <c r="H28" i="1"/>
  <c r="I28" i="1" a="1"/>
  <c r="I28" i="1" s="1"/>
  <c r="J28" i="1" a="1"/>
  <c r="J28" i="1" s="1"/>
  <c r="K28" i="1" a="1"/>
  <c r="K28" i="1" s="1"/>
  <c r="L28" i="1" a="1"/>
  <c r="L28" i="1" s="1"/>
  <c r="H29" i="1" a="1"/>
  <c r="H29" i="1" s="1"/>
  <c r="I29" i="1" a="1"/>
  <c r="I29" i="1" s="1"/>
  <c r="J29" i="1" a="1"/>
  <c r="J29" i="1" s="1"/>
  <c r="K29" i="1" a="1"/>
  <c r="K29" i="1" s="1"/>
  <c r="L29" i="1" a="1"/>
  <c r="L29" i="1" s="1"/>
  <c r="H30" i="1" a="1"/>
  <c r="H30" i="1" s="1"/>
  <c r="I30" i="1" a="1"/>
  <c r="I30" i="1" s="1"/>
  <c r="J30" i="1" a="1"/>
  <c r="J30" i="1" s="1"/>
  <c r="K30" i="1" a="1"/>
  <c r="K30" i="1" s="1"/>
  <c r="L30" i="1" a="1"/>
  <c r="L30" i="1" s="1"/>
  <c r="H31" i="1" a="1"/>
  <c r="H31" i="1" s="1"/>
  <c r="I31" i="1" a="1"/>
  <c r="I31" i="1" s="1"/>
  <c r="J31" i="1" a="1"/>
  <c r="J31" i="1" s="1"/>
  <c r="K31" i="1" a="1"/>
  <c r="K31" i="1" s="1"/>
  <c r="L31" i="1" a="1"/>
  <c r="L31" i="1" s="1"/>
  <c r="H32" i="1" a="1"/>
  <c r="H32" i="1"/>
  <c r="I32" i="1" a="1"/>
  <c r="I32" i="1" s="1"/>
  <c r="J32" i="1" a="1"/>
  <c r="J32" i="1" s="1"/>
  <c r="K32" i="1" a="1"/>
  <c r="K32" i="1" s="1"/>
  <c r="L32" i="1" a="1"/>
  <c r="L32" i="1" s="1"/>
  <c r="H33" i="1" a="1"/>
  <c r="H33" i="1" s="1"/>
  <c r="I33" i="1" a="1"/>
  <c r="I33" i="1" s="1"/>
  <c r="J33" i="1" a="1"/>
  <c r="J33" i="1" s="1"/>
  <c r="K33" i="1" a="1"/>
  <c r="K33" i="1" s="1"/>
  <c r="L33" i="1" a="1"/>
  <c r="L33" i="1" s="1"/>
  <c r="H34" i="1" a="1"/>
  <c r="H34" i="1" s="1"/>
  <c r="I34" i="1" a="1"/>
  <c r="I34" i="1" s="1"/>
  <c r="J34" i="1" a="1"/>
  <c r="J34" i="1" s="1"/>
  <c r="K34" i="1" a="1"/>
  <c r="K34" i="1" s="1"/>
  <c r="F77" i="1" s="1"/>
  <c r="L34" i="1" a="1"/>
  <c r="L34" i="1" s="1"/>
  <c r="H35" i="1" a="1"/>
  <c r="H35" i="1" s="1"/>
  <c r="I35" i="1" a="1"/>
  <c r="I35" i="1" s="1"/>
  <c r="J35" i="1" a="1"/>
  <c r="J35" i="1" s="1"/>
  <c r="K35" i="1" a="1"/>
  <c r="K35" i="1" s="1"/>
  <c r="L35" i="1" a="1"/>
  <c r="L35" i="1" s="1"/>
  <c r="H36" i="1" a="1"/>
  <c r="H36" i="1" s="1"/>
  <c r="I36" i="1" a="1"/>
  <c r="I36" i="1" s="1"/>
  <c r="J36" i="1" a="1"/>
  <c r="J36" i="1" s="1"/>
  <c r="K36" i="1" a="1"/>
  <c r="K36" i="1" s="1"/>
  <c r="L36" i="1" a="1"/>
  <c r="L36" i="1"/>
  <c r="H37" i="1" a="1"/>
  <c r="H37" i="1" s="1"/>
  <c r="I37" i="1" a="1"/>
  <c r="I37" i="1" s="1"/>
  <c r="J37" i="1" a="1"/>
  <c r="J37" i="1" s="1"/>
  <c r="K37" i="1" a="1"/>
  <c r="K37" i="1" s="1"/>
  <c r="L37" i="1" a="1"/>
  <c r="L37" i="1" s="1"/>
  <c r="H38" i="1" a="1"/>
  <c r="H38" i="1" s="1"/>
  <c r="I38" i="1" a="1"/>
  <c r="I38" i="1" s="1"/>
  <c r="J38" i="1" a="1"/>
  <c r="J38" i="1" s="1"/>
  <c r="K38" i="1" a="1"/>
  <c r="K38" i="1" s="1"/>
  <c r="L38" i="1" a="1"/>
  <c r="L38" i="1" s="1"/>
  <c r="H39" i="1" a="1"/>
  <c r="H39" i="1" s="1"/>
  <c r="I39" i="1" a="1"/>
  <c r="I39" i="1" s="1"/>
  <c r="J39" i="1" a="1"/>
  <c r="J39" i="1" s="1"/>
  <c r="K39" i="1" a="1"/>
  <c r="K39" i="1" s="1"/>
  <c r="L39" i="1" a="1"/>
  <c r="L39" i="1" s="1"/>
  <c r="H40" i="1" a="1"/>
  <c r="H40" i="1"/>
  <c r="I40" i="1" a="1"/>
  <c r="I40" i="1" s="1"/>
  <c r="J40" i="1" a="1"/>
  <c r="J40" i="1" s="1"/>
  <c r="K40" i="1" a="1"/>
  <c r="K40" i="1" s="1"/>
  <c r="L40" i="1" a="1"/>
  <c r="L40" i="1"/>
  <c r="H41" i="1" a="1"/>
  <c r="H41" i="1" s="1"/>
  <c r="I41" i="1" a="1"/>
  <c r="I41" i="1" s="1"/>
  <c r="J41" i="1" a="1"/>
  <c r="J41" i="1" s="1"/>
  <c r="K41" i="1" a="1"/>
  <c r="K41" i="1"/>
  <c r="L41" i="1" a="1"/>
  <c r="L41" i="1" s="1"/>
  <c r="H42" i="1" a="1"/>
  <c r="H42" i="1" s="1"/>
  <c r="I42" i="1" a="1"/>
  <c r="I42" i="1" s="1"/>
  <c r="J42" i="1" a="1"/>
  <c r="J42" i="1" s="1"/>
  <c r="K42" i="1" a="1"/>
  <c r="K42" i="1" s="1"/>
  <c r="L42" i="1" a="1"/>
  <c r="L42" i="1" s="1"/>
  <c r="H43" i="1" a="1"/>
  <c r="H43" i="1" s="1"/>
  <c r="I43" i="1" a="1"/>
  <c r="I43" i="1"/>
  <c r="J43" i="1" a="1"/>
  <c r="J43" i="1" s="1"/>
  <c r="K43" i="1" a="1"/>
  <c r="K43" i="1" s="1"/>
  <c r="L43" i="1" a="1"/>
  <c r="L43" i="1" s="1"/>
  <c r="H44" i="1" a="1"/>
  <c r="H44" i="1" s="1"/>
  <c r="I44" i="1" a="1"/>
  <c r="I44" i="1" s="1"/>
  <c r="J44" i="1" a="1"/>
  <c r="J44" i="1" s="1"/>
  <c r="K44" i="1" a="1"/>
  <c r="K44" i="1" s="1"/>
  <c r="L44" i="1" a="1"/>
  <c r="L44" i="1" s="1"/>
  <c r="H45" i="1" a="1"/>
  <c r="H45" i="1" s="1"/>
  <c r="I45" i="1" a="1"/>
  <c r="I45" i="1" s="1"/>
  <c r="J45" i="1" a="1"/>
  <c r="J45" i="1" s="1"/>
  <c r="K45" i="1" a="1"/>
  <c r="K45" i="1" s="1"/>
  <c r="L45" i="1" a="1"/>
  <c r="L45" i="1" s="1"/>
  <c r="I11" i="1" a="1"/>
  <c r="I11" i="1" s="1"/>
  <c r="J11" i="1" a="1"/>
  <c r="J11" i="1" s="1"/>
  <c r="K11" i="1" a="1"/>
  <c r="K11" i="1" s="1"/>
  <c r="L11" i="1" a="1"/>
  <c r="L11" i="1" s="1"/>
  <c r="H11" i="1" a="1"/>
  <c r="H11" i="1" s="1"/>
  <c r="D66" i="6" l="1"/>
  <c r="D68" i="6" l="1"/>
  <c r="D12" i="6" l="1"/>
  <c r="D76" i="6" l="1"/>
  <c r="D93" i="6"/>
  <c r="D82" i="6"/>
  <c r="D106" i="6"/>
  <c r="D102" i="6"/>
  <c r="D95" i="6"/>
  <c r="D108" i="6"/>
  <c r="D89" i="6"/>
  <c r="D80" i="6"/>
  <c r="D99" i="6" l="1"/>
  <c r="D73" i="6"/>
  <c r="D86" i="6"/>
  <c r="D18" i="6" l="1"/>
  <c r="C5" i="12" l="1"/>
  <c r="C3" i="12"/>
  <c r="C27" i="9"/>
  <c r="D2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tc={F977050B-7963-47A0-ADB2-3D65FC49AD02}</author>
    <author>tc={E9AFDA97-3140-4568-825A-823B9D00339D}</author>
    <author>tc={827E92CB-394A-4E03-9BB0-F197B9697465}</author>
    <author>tc={BBB137A2-90DB-4A67-B94E-B5DE7336A409}</author>
  </authors>
  <commentList>
    <comment ref="F182" authorId="0" shapeId="0" xr:uid="{F977050B-7963-47A0-ADB2-3D65FC49AD02}">
      <text>
        <t>[Threaded comment]
Your version of Excel allows you to read this threaded comment; however, any edits to it will get removed if the file is opened in a newer version of Excel. Learn more: https://go.microsoft.com/fwlink/?linkid=870924
Comment:
    We omit biomass from the CO2 graph, which better aligns our numbers with India’s reported CO2 emissions in other sources.</t>
      </text>
    </comment>
    <comment ref="F215" authorId="1" shapeId="0" xr:uid="{E9AFDA97-3140-4568-825A-823B9D00339D}">
      <text>
        <t>[Threaded comment]
Your version of Excel allows you to read this threaded comment; however, any edits to it will get removed if the file is opened in a newer version of Excel. Learn more: https://go.microsoft.com/fwlink/?linkid=870924
Comment:
    We omit biomass from the CO2 graph, which better aligns our numbers with India’s reported CO2 emissions in other sources.</t>
      </text>
    </comment>
    <comment ref="F243" authorId="2" shapeId="0" xr:uid="{827E92CB-394A-4E03-9BB0-F197B9697465}">
      <text>
        <t>[Threaded comment]
Your version of Excel allows you to read this threaded comment; however, any edits to it will get removed if the file is opened in a newer version of Excel. Learn more: https://go.microsoft.com/fwlink/?linkid=870924
Comment:
    We omit biomass from the CO2 graph, which better aligns our numbers with India’s reported CO2 emissions in other sources.</t>
      </text>
    </comment>
    <comment ref="F298" authorId="3" shapeId="0" xr:uid="{BBB137A2-90DB-4A67-B94E-B5DE7336A409}">
      <text>
        <t>[Threaded comment]
Your version of Excel allows you to read this threaded comment; however, any edits to it will get removed if the file is opened in a newer version of Excel. Learn more: https://go.microsoft.com/fwlink/?linkid=870924
Comment:
    We omit biomass from the CO2 graph, which better aligns our numbers with India’s reported CO2 emissions in other sources.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tc={D0EE287D-3562-41BF-9EEC-27206985F832}</author>
  </authors>
  <commentList>
    <comment ref="D13" authorId="0" shapeId="0" xr:uid="{D0EE287D-3562-41BF-9EEC-27206985F832}">
      <text>
        <t>[Threaded comment]
Your version of Excel allows you to read this threaded comment; however, any edits to it will get removed if the file is opened in a newer version of Excel. Learn more: https://go.microsoft.com/fwlink/?linkid=870924
Comment:
    Changed from 1% to 0% so figures add up to 100% (eliminating rounding error)</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tc={23657865-6CF4-4B63-889B-27EE270AF58E}</author>
  </authors>
  <commentList>
    <comment ref="E17" authorId="0" shapeId="0" xr:uid="{23657865-6CF4-4B63-889B-27EE270AF58E}">
      <text>
        <t>[Threaded comment]
Your version of Excel allows you to read this threaded comment; however, any edits to it will get removed if the file is opened in a newer version of Excel. Learn more: https://go.microsoft.com/fwlink/?linkid=870924
Comment:
    Adjusted to correspond to the adjustment made to this cell on the “India Energy Demand” tab.</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tc={A6351067-ACEE-4F43-94E3-32D6501FADFE}</author>
  </authors>
  <commentList>
    <comment ref="E12" authorId="0" shapeId="0" xr:uid="{A6351067-ACEE-4F43-94E3-32D6501FADFE}">
      <text>
        <t>[Threaded comment]
Your version of Excel allows you to read this threaded comment; however, any edits to it will get removed if the file is opened in a newer version of Excel. Learn more: https://go.microsoft.com/fwlink/?linkid=870924
Comment:
    There is a value for biomass use by “Other Industry” from GCAM, but at 3.1, it is an extreme outlier. The three manufacturing sub-sectors that typically use bioenergy are pulp and paper, wood and wood products (including furniture), and (to a lesser degree) food processing. We already have GCAM data for pulp &amp; paper and food processing. Here, we estimate the quantity of bioenergy used in the “other industry” category by assuming the biomass use is attributable to the wood, wood products, and furniture industries and occurs at a similar percentage (per unit output) as in the pulp and paper industry.</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tc={A14FEA4F-DDCA-409B-AFC5-93144CCCB273}</author>
  </authors>
  <commentList>
    <comment ref="E18" authorId="0" shapeId="0" xr:uid="{A14FEA4F-DDCA-409B-AFC5-93144CCCB273}">
      <text>
        <t>[Threaded comment]
Your version of Excel allows you to read this threaded comment; however, any edits to it will get removed if the file is opened in a newer version of Excel. Learn more: https://go.microsoft.com/fwlink/?linkid=870924
Comment:
    There is a value for biomass use by “Other Industry” from GCAM, but at 3.1, it is an extreme outlier. The three manufacturing sub-sectors that typically use bioenergy are pulp and paper, wood and wood products (including furniture), and (to a lesser degree) food processing. We already have GCAM data for pulp &amp; paper and food processing. Here, we estimate the quantity of bioenergy used in the “other industry” category by assuming the biomass use is attributable to the wood, wood products, and furniture industries and occurs at a similar percentage (per unit output) as in the pulp and paper industry.</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<sst xmlns="http://schemas.openxmlformats.org/spreadsheetml/2006/main" count="12892" uniqueCount="1753">
  <si>
    <t>Assumptions</t>
  </si>
  <si>
    <t>Metric</t>
  </si>
  <si>
    <t>Unit</t>
  </si>
  <si>
    <t>Equipment lifetime</t>
  </si>
  <si>
    <t>years</t>
  </si>
  <si>
    <t>Discount rate</t>
  </si>
  <si>
    <t>Levelized Cost of Heat by Technology Type (&lt;100 C)</t>
  </si>
  <si>
    <t>Energy Cost</t>
  </si>
  <si>
    <t>Capital Cost</t>
  </si>
  <si>
    <t>2026 Carbon Price</t>
  </si>
  <si>
    <t>Unaccounted Social Cost of Carbon</t>
  </si>
  <si>
    <t>Electric resistance boiler or furnace - grid</t>
  </si>
  <si>
    <t>Coal-fired boiler or furnace</t>
  </si>
  <si>
    <t>Petroleum-fired boiler or furnace</t>
  </si>
  <si>
    <t>Natural gas-fired boiler or furnace</t>
  </si>
  <si>
    <t>Reference</t>
  </si>
  <si>
    <t>Notes</t>
  </si>
  <si>
    <t>Unit Conversions</t>
  </si>
  <si>
    <t xml:space="preserve">Energy Prices </t>
  </si>
  <si>
    <t>Convert from</t>
  </si>
  <si>
    <t>Convert to</t>
  </si>
  <si>
    <t>Value</t>
  </si>
  <si>
    <t>Units</t>
  </si>
  <si>
    <t>Conversion factor data source</t>
  </si>
  <si>
    <t>Electricity (Grid)</t>
  </si>
  <si>
    <t>Rs/kWh</t>
  </si>
  <si>
    <t>USD</t>
  </si>
  <si>
    <t>to</t>
  </si>
  <si>
    <t>Rs</t>
  </si>
  <si>
    <t>multiply by</t>
  </si>
  <si>
    <t>Rs/USD</t>
  </si>
  <si>
    <t>https://www.google.com/finance/beta/quote/USD-INR</t>
  </si>
  <si>
    <t>Electricity (Captive RE)</t>
  </si>
  <si>
    <t>MTOE</t>
  </si>
  <si>
    <t>kWh</t>
  </si>
  <si>
    <t>kWh/MTOE</t>
  </si>
  <si>
    <t>Coal</t>
  </si>
  <si>
    <t>billion Rs./MTOE</t>
  </si>
  <si>
    <t>kg</t>
  </si>
  <si>
    <t>tonne</t>
  </si>
  <si>
    <t>tonne/kg</t>
  </si>
  <si>
    <t>calculated from above</t>
  </si>
  <si>
    <t>mmBTU</t>
  </si>
  <si>
    <t>kWh/mmBTU</t>
  </si>
  <si>
    <t>Petroleum</t>
  </si>
  <si>
    <t>billion Rs. / MTOE</t>
  </si>
  <si>
    <t>BTU</t>
  </si>
  <si>
    <t>kWh/BTU</t>
  </si>
  <si>
    <t>MWh</t>
  </si>
  <si>
    <t>kWh/mWh</t>
  </si>
  <si>
    <t>Natural Gas</t>
  </si>
  <si>
    <t>Rs/scm</t>
  </si>
  <si>
    <t>scm</t>
  </si>
  <si>
    <t>kWh/scm</t>
  </si>
  <si>
    <t>https://www.nrg.com/resources/energy-tools/energy-conversion-calculator.html</t>
  </si>
  <si>
    <t>Equipment Efficiency</t>
  </si>
  <si>
    <t>Heat pumps (&lt;100 C)</t>
  </si>
  <si>
    <t>Heat pumps (100-200 C)</t>
  </si>
  <si>
    <t>Thermal batteries</t>
  </si>
  <si>
    <t>Electric resistance boiler or furnace</t>
  </si>
  <si>
    <t>Equipment CAPEX</t>
  </si>
  <si>
    <t>uses boiler capex factor</t>
  </si>
  <si>
    <t>tCO2/MWh</t>
  </si>
  <si>
    <t>assumption</t>
  </si>
  <si>
    <t>kgCO2/mmBTU</t>
  </si>
  <si>
    <t>kg CO2/mmBTU</t>
  </si>
  <si>
    <t>Carbon price</t>
  </si>
  <si>
    <t>2026 carbon price</t>
  </si>
  <si>
    <t>USD/tCO2</t>
  </si>
  <si>
    <t>Social cost of carbon (2018)</t>
  </si>
  <si>
    <t>Reference Number</t>
  </si>
  <si>
    <t>Author</t>
  </si>
  <si>
    <t>Year</t>
  </si>
  <si>
    <t>Document</t>
  </si>
  <si>
    <t>URL</t>
  </si>
  <si>
    <t>Page or Table</t>
  </si>
  <si>
    <t>Centre for Social and Economic Progress (CSEP)</t>
  </si>
  <si>
    <t>A Granular Comparison of International Electricity Prices and Implications for India</t>
  </si>
  <si>
    <t>https://csep.org/working-paper/a-granular-comparison-of-international-electricity-prices-and-implications-for-india/</t>
  </si>
  <si>
    <t>Page 36, Figures 17a, 17b</t>
  </si>
  <si>
    <t>NITI Aayog</t>
  </si>
  <si>
    <t>India Energy Security Scenarios 2047 Version 3</t>
  </si>
  <si>
    <t>https://iess2047.gov.in/</t>
  </si>
  <si>
    <t>Excel download, Tab "Sector-wise Energy Costs"</t>
  </si>
  <si>
    <t>Taishan Group</t>
  </si>
  <si>
    <t>How Efficient Are Industrial Boilers? Performance &amp; Metrics</t>
  </si>
  <si>
    <t>https://www.coalbiomassboiler.com/industrial-boiler-efficiency-guide/</t>
  </si>
  <si>
    <t>Table: Boiler Efficiency Ranges by Fuel Type</t>
  </si>
  <si>
    <t>Energy Innovation</t>
  </si>
  <si>
    <t>Energy Policy Simulator v4.1.0 (U.S.)</t>
  </si>
  <si>
    <t>https://energypolicy.solutions/home/us/en</t>
  </si>
  <si>
    <t>Central Electricity Authority, Government of India</t>
  </si>
  <si>
    <t>CO2 Baseline Database for the Indian Power Sector: User Guide</t>
  </si>
  <si>
    <t>https://img.saurenergy.com/2025/01/cea-report.pdf</t>
  </si>
  <si>
    <t>U.S. Environmental Protection Agency</t>
  </si>
  <si>
    <t>Ruchira Singh</t>
  </si>
  <si>
    <t>Industry sees initial carbon credits priced around $10/mtCO2e in India</t>
  </si>
  <si>
    <t>https://www.spglobal.com/commodity-insights/en/news-research/latest-news/energy-transition/110124-industry-sees-initial-carbon-credits-priced-around-10mtco2e-in-india</t>
  </si>
  <si>
    <t>Ricke et. al.</t>
  </si>
  <si>
    <t>Country-level social cost of carbon</t>
  </si>
  <si>
    <t>https://www.nature.com/articles/s41558-018-0282-y</t>
  </si>
  <si>
    <t>CGD India</t>
  </si>
  <si>
    <t>Gujarat Gas increases industrial gas price</t>
  </si>
  <si>
    <t>https://cgdindia.net/gujarat-gas-increases-industrial-gas-price/</t>
  </si>
  <si>
    <t>Energy Innovation LLC</t>
  </si>
  <si>
    <t>Table 4</t>
  </si>
  <si>
    <t>Table 1</t>
  </si>
  <si>
    <t>Source:</t>
  </si>
  <si>
    <t>Energy Policy Simulator v4.1.0 (US)</t>
  </si>
  <si>
    <t>Unit:  $/(BTU/yr) - dollars of capital cost for equipment per BTU consumed annually by that equipment</t>
  </si>
  <si>
    <t>electricity if</t>
  </si>
  <si>
    <t>hard coal if</t>
  </si>
  <si>
    <t>natural gas if</t>
  </si>
  <si>
    <t>biomass if</t>
  </si>
  <si>
    <t>petroleum diesel if</t>
  </si>
  <si>
    <t>heat if</t>
  </si>
  <si>
    <t>crude oil if</t>
  </si>
  <si>
    <t>heavy or residual fuel oil if</t>
  </si>
  <si>
    <t>LPG propane or butane if</t>
  </si>
  <si>
    <t>hydrogen if</t>
  </si>
  <si>
    <t>boilers</t>
  </si>
  <si>
    <t>nonboiler low temp</t>
  </si>
  <si>
    <t>nonboiler med temp</t>
  </si>
  <si>
    <t>nonboiler high temp</t>
  </si>
  <si>
    <t>cooling</t>
  </si>
  <si>
    <t>machine drive</t>
  </si>
  <si>
    <t>electrochemical</t>
  </si>
  <si>
    <t>other processes</t>
  </si>
  <si>
    <t>Green cells are known explicitly.  Orange cells are assumptions based on similar fuel types.</t>
  </si>
  <si>
    <t>Gray cells are not applicable, either because the energy is already in the form of heat or because the equipmen type cannot use that fuel type.</t>
  </si>
  <si>
    <t>Unit Conversion</t>
  </si>
  <si>
    <t>$/kWh</t>
  </si>
  <si>
    <t>electricity</t>
  </si>
  <si>
    <t>hard coal</t>
  </si>
  <si>
    <t>natural gas</t>
  </si>
  <si>
    <t>biomass</t>
  </si>
  <si>
    <t>petroleum diesel</t>
  </si>
  <si>
    <t>heat</t>
  </si>
  <si>
    <t>crude oil</t>
  </si>
  <si>
    <t>heavy or residual fuel oil</t>
  </si>
  <si>
    <t>LPG propane or butane</t>
  </si>
  <si>
    <t>hydrogen</t>
  </si>
  <si>
    <t>Low-temp electrification has higher CapEx per (GJ/yr) than medium-temp electrification because low-temp electrification is using industrial heat pumps, which have higher capital costs and consume fewer GJ of energy due to their efficiency.</t>
  </si>
  <si>
    <t>Emission Factors for Greenhouse Gas Inventories</t>
  </si>
  <si>
    <t>Gas</t>
  </si>
  <si>
    <t>100-Year GWP</t>
  </si>
  <si>
    <r>
      <t>CH</t>
    </r>
    <r>
      <rPr>
        <vertAlign val="subscript"/>
        <sz val="10"/>
        <rFont val="Arial"/>
        <family val="2"/>
      </rPr>
      <t>4</t>
    </r>
  </si>
  <si>
    <r>
      <t>N</t>
    </r>
    <r>
      <rPr>
        <vertAlign val="subscript"/>
        <sz val="10"/>
        <rFont val="Arial"/>
        <family val="2"/>
      </rPr>
      <t>2</t>
    </r>
    <r>
      <rPr>
        <sz val="10"/>
        <rFont val="Arial"/>
        <family val="2"/>
      </rPr>
      <t>O</t>
    </r>
  </si>
  <si>
    <t xml:space="preserve">   Stationary Combustion</t>
  </si>
  <si>
    <t>Fuel Type</t>
  </si>
  <si>
    <t>Heat Content (HHV)</t>
  </si>
  <si>
    <r>
      <t>CO</t>
    </r>
    <r>
      <rPr>
        <b/>
        <vertAlign val="subscript"/>
        <sz val="10"/>
        <rFont val="Arial"/>
        <family val="2"/>
      </rPr>
      <t>2</t>
    </r>
    <r>
      <rPr>
        <b/>
        <sz val="10"/>
        <rFont val="Arial"/>
        <family val="2"/>
      </rPr>
      <t xml:space="preserve"> Factor</t>
    </r>
  </si>
  <si>
    <r>
      <t>CH</t>
    </r>
    <r>
      <rPr>
        <b/>
        <vertAlign val="subscript"/>
        <sz val="10"/>
        <rFont val="Arial"/>
        <family val="2"/>
      </rPr>
      <t>4</t>
    </r>
    <r>
      <rPr>
        <b/>
        <sz val="10"/>
        <rFont val="Arial"/>
        <family val="2"/>
      </rPr>
      <t xml:space="preserve"> Factor</t>
    </r>
  </si>
  <si>
    <r>
      <t>N</t>
    </r>
    <r>
      <rPr>
        <b/>
        <vertAlign val="subscript"/>
        <sz val="10"/>
        <rFont val="Arial"/>
        <family val="2"/>
      </rPr>
      <t>2</t>
    </r>
    <r>
      <rPr>
        <b/>
        <sz val="10"/>
        <rFont val="Arial"/>
        <family val="2"/>
      </rPr>
      <t>O Factor</t>
    </r>
  </si>
  <si>
    <t>mmBtu per short ton</t>
  </si>
  <si>
    <r>
      <t>kg CO</t>
    </r>
    <r>
      <rPr>
        <b/>
        <vertAlign val="subscript"/>
        <sz val="9"/>
        <rFont val="Arial"/>
        <family val="2"/>
      </rPr>
      <t>2</t>
    </r>
    <r>
      <rPr>
        <b/>
        <sz val="9"/>
        <rFont val="Arial"/>
        <family val="2"/>
      </rPr>
      <t xml:space="preserve"> per mmBtu</t>
    </r>
  </si>
  <si>
    <r>
      <t>g CH</t>
    </r>
    <r>
      <rPr>
        <b/>
        <vertAlign val="subscript"/>
        <sz val="9"/>
        <rFont val="Arial"/>
        <family val="2"/>
      </rPr>
      <t>4</t>
    </r>
    <r>
      <rPr>
        <b/>
        <sz val="9"/>
        <rFont val="Arial"/>
        <family val="2"/>
      </rPr>
      <t xml:space="preserve"> per mmBtu</t>
    </r>
  </si>
  <si>
    <r>
      <t>g N</t>
    </r>
    <r>
      <rPr>
        <b/>
        <vertAlign val="subscript"/>
        <sz val="9"/>
        <rFont val="Arial"/>
        <family val="2"/>
      </rPr>
      <t>2</t>
    </r>
    <r>
      <rPr>
        <b/>
        <sz val="9"/>
        <rFont val="Arial"/>
        <family val="2"/>
      </rPr>
      <t>O per mmBtu</t>
    </r>
  </si>
  <si>
    <r>
      <t>kg CO</t>
    </r>
    <r>
      <rPr>
        <b/>
        <vertAlign val="subscript"/>
        <sz val="9"/>
        <rFont val="Arial"/>
        <family val="2"/>
      </rPr>
      <t>2</t>
    </r>
    <r>
      <rPr>
        <b/>
        <sz val="9"/>
        <rFont val="Arial"/>
        <family val="2"/>
      </rPr>
      <t xml:space="preserve"> per short ton</t>
    </r>
  </si>
  <si>
    <r>
      <t>g CH</t>
    </r>
    <r>
      <rPr>
        <b/>
        <vertAlign val="subscript"/>
        <sz val="9"/>
        <rFont val="Arial"/>
        <family val="2"/>
      </rPr>
      <t>4</t>
    </r>
    <r>
      <rPr>
        <b/>
        <sz val="9"/>
        <rFont val="Arial"/>
        <family val="2"/>
      </rPr>
      <t xml:space="preserve"> per short ton</t>
    </r>
  </si>
  <si>
    <r>
      <t>g N</t>
    </r>
    <r>
      <rPr>
        <b/>
        <vertAlign val="subscript"/>
        <sz val="9"/>
        <rFont val="Arial"/>
        <family val="2"/>
      </rPr>
      <t>2</t>
    </r>
    <r>
      <rPr>
        <b/>
        <sz val="9"/>
        <rFont val="Arial"/>
        <family val="2"/>
      </rPr>
      <t>O per short ton</t>
    </r>
  </si>
  <si>
    <t>Coal and Coke</t>
  </si>
  <si>
    <t>Anthracite</t>
  </si>
  <si>
    <t>Bituminous</t>
  </si>
  <si>
    <t>Sub-bituminous</t>
  </si>
  <si>
    <t>Lignite</t>
  </si>
  <si>
    <t>Mixed (Commercial Sector)</t>
  </si>
  <si>
    <t>Mixed (Electric Power Sector)</t>
  </si>
  <si>
    <t>Mixed (Industrial Coking)</t>
  </si>
  <si>
    <t>Mixed (Industrial Sector)</t>
  </si>
  <si>
    <t>Coal Coke</t>
  </si>
  <si>
    <t>Other Fuels - Solid</t>
  </si>
  <si>
    <t>Municipal Solid Waste</t>
  </si>
  <si>
    <t>Petroleum Coke (Solid)</t>
  </si>
  <si>
    <t>Plastics</t>
  </si>
  <si>
    <t>Tires</t>
  </si>
  <si>
    <t>Biomass Fuels - Solid</t>
  </si>
  <si>
    <t>Agricultural Byproducts</t>
  </si>
  <si>
    <t>Peat</t>
  </si>
  <si>
    <t>Solid Byproducts</t>
  </si>
  <si>
    <t>Wood and Wood Residuals</t>
  </si>
  <si>
    <t>mmBtu per scf</t>
  </si>
  <si>
    <r>
      <t>kg CO</t>
    </r>
    <r>
      <rPr>
        <b/>
        <vertAlign val="subscript"/>
        <sz val="9"/>
        <rFont val="Arial"/>
        <family val="2"/>
      </rPr>
      <t>2</t>
    </r>
    <r>
      <rPr>
        <b/>
        <sz val="9"/>
        <rFont val="Arial"/>
        <family val="2"/>
      </rPr>
      <t xml:space="preserve"> per scf</t>
    </r>
  </si>
  <si>
    <r>
      <t>g CH</t>
    </r>
    <r>
      <rPr>
        <b/>
        <vertAlign val="subscript"/>
        <sz val="9"/>
        <rFont val="Arial"/>
        <family val="2"/>
      </rPr>
      <t>4</t>
    </r>
    <r>
      <rPr>
        <b/>
        <sz val="9"/>
        <rFont val="Arial"/>
        <family val="2"/>
      </rPr>
      <t xml:space="preserve"> per scf</t>
    </r>
  </si>
  <si>
    <r>
      <t>g N</t>
    </r>
    <r>
      <rPr>
        <b/>
        <vertAlign val="subscript"/>
        <sz val="9"/>
        <rFont val="Arial"/>
        <family val="2"/>
      </rPr>
      <t>2</t>
    </r>
    <r>
      <rPr>
        <b/>
        <sz val="9"/>
        <rFont val="Arial"/>
        <family val="2"/>
      </rPr>
      <t>O per scf</t>
    </r>
  </si>
  <si>
    <t>Other Fuels - Gaseous</t>
  </si>
  <si>
    <t>Blast Furnace Gas</t>
  </si>
  <si>
    <t>Coke Oven Gas</t>
  </si>
  <si>
    <t>Fuel Gas</t>
  </si>
  <si>
    <t>Propane Gas</t>
  </si>
  <si>
    <t>Biomass Fuels - Gaseous</t>
  </si>
  <si>
    <t>Landfill Gas</t>
  </si>
  <si>
    <t>Other Biomass Gases</t>
  </si>
  <si>
    <t>mmBtu per gallon</t>
  </si>
  <si>
    <r>
      <t>kg CO</t>
    </r>
    <r>
      <rPr>
        <b/>
        <vertAlign val="subscript"/>
        <sz val="9"/>
        <rFont val="Arial"/>
        <family val="2"/>
      </rPr>
      <t>2</t>
    </r>
    <r>
      <rPr>
        <b/>
        <sz val="9"/>
        <rFont val="Arial"/>
        <family val="2"/>
      </rPr>
      <t xml:space="preserve"> per gallon</t>
    </r>
  </si>
  <si>
    <r>
      <t>g CH</t>
    </r>
    <r>
      <rPr>
        <b/>
        <vertAlign val="subscript"/>
        <sz val="9"/>
        <rFont val="Arial"/>
        <family val="2"/>
      </rPr>
      <t>4</t>
    </r>
    <r>
      <rPr>
        <b/>
        <sz val="9"/>
        <rFont val="Arial"/>
        <family val="2"/>
      </rPr>
      <t xml:space="preserve"> per gallon</t>
    </r>
  </si>
  <si>
    <r>
      <t>g N</t>
    </r>
    <r>
      <rPr>
        <b/>
        <vertAlign val="subscript"/>
        <sz val="9"/>
        <rFont val="Arial"/>
        <family val="2"/>
      </rPr>
      <t>2</t>
    </r>
    <r>
      <rPr>
        <b/>
        <sz val="9"/>
        <rFont val="Arial"/>
        <family val="2"/>
      </rPr>
      <t>O per gallon</t>
    </r>
  </si>
  <si>
    <t>Petroleum Products</t>
  </si>
  <si>
    <t>Asphalt and Road Oil</t>
  </si>
  <si>
    <t>Aviation Gasoline</t>
  </si>
  <si>
    <t>Butane</t>
  </si>
  <si>
    <t>Butylene</t>
  </si>
  <si>
    <t>Crude Oil</t>
  </si>
  <si>
    <t>Distillate Fuel Oil No. 1</t>
  </si>
  <si>
    <t>Distillate Fuel Oil No. 2</t>
  </si>
  <si>
    <t>Distillate Fuel Oil No. 4</t>
  </si>
  <si>
    <t>Ethane</t>
  </si>
  <si>
    <t>Ethylene</t>
  </si>
  <si>
    <t>Heavy Gas Oils</t>
  </si>
  <si>
    <t>Isobutane</t>
  </si>
  <si>
    <t>Isobutylene</t>
  </si>
  <si>
    <t>Kerosene</t>
  </si>
  <si>
    <t>Kerosene-Type Jet Fuel</t>
  </si>
  <si>
    <t>Liquefied Petroleum Gases (LPG)</t>
  </si>
  <si>
    <t>Lubricants</t>
  </si>
  <si>
    <t>Motor Gasoline</t>
  </si>
  <si>
    <t>Naphtha (&lt;401 deg F)</t>
  </si>
  <si>
    <t>Natural Gasoline</t>
  </si>
  <si>
    <t>Other Oil (&gt;401 deg F)</t>
  </si>
  <si>
    <t>Pentanes Plus</t>
  </si>
  <si>
    <t>Petrochemical Feedstocks</t>
  </si>
  <si>
    <t>Propane</t>
  </si>
  <si>
    <t>Propylene</t>
  </si>
  <si>
    <t>Residual Fuel Oil No. 5</t>
  </si>
  <si>
    <t>Residual Fuel Oil No. 6</t>
  </si>
  <si>
    <t>Special Naphtha</t>
  </si>
  <si>
    <t>Unfinished Oils</t>
  </si>
  <si>
    <t>Used Oil</t>
  </si>
  <si>
    <t>Biomass Fuels - Liquid</t>
  </si>
  <si>
    <t>Biodiesel (100%)</t>
  </si>
  <si>
    <t>Ethanol (100%)</t>
  </si>
  <si>
    <t>Rendered Animal Fat</t>
  </si>
  <si>
    <t>Vegetable Oil</t>
  </si>
  <si>
    <t>Biomass Fuels - 
Kraft Pulping Liquor, by Wood Furnish</t>
  </si>
  <si>
    <t>North American Softwood</t>
  </si>
  <si>
    <t>North American Hardwood</t>
  </si>
  <si>
    <t>Bagasse</t>
  </si>
  <si>
    <t>Bamboo</t>
  </si>
  <si>
    <t>Straw</t>
  </si>
  <si>
    <t xml:space="preserve">Federal Register EPA; 40 CFR Part 98; e-CFR, (see link below). Table C-1 and Table C-2 (78 FR 71950, Nov. 29, 2013, as amended at 81 FR 89252, Dec. 9, 2016), Table AA-1 (78 FR 71965, Nov. 29, 2013).  </t>
  </si>
  <si>
    <t>https://www.ecfr.gov/current/title-40/chapter-I/subchapter-C/part-98</t>
  </si>
  <si>
    <r>
      <rPr>
        <b/>
        <sz val="9"/>
        <rFont val="Arial"/>
        <family val="2"/>
      </rPr>
      <t>Notes:</t>
    </r>
    <r>
      <rPr>
        <sz val="9"/>
        <rFont val="Arial"/>
        <family val="2"/>
      </rPr>
      <t xml:space="preserve"> </t>
    </r>
  </si>
  <si>
    <t>Emission factors are per unit of heat content using higher heating values (HHV). If heat content is available from the fuel supplier, it is preferable to use that value. If not, default heat contents are provided.</t>
  </si>
  <si>
    <r>
      <t>All CO</t>
    </r>
    <r>
      <rPr>
        <vertAlign val="subscript"/>
        <sz val="9"/>
        <rFont val="Arial"/>
        <family val="2"/>
      </rPr>
      <t>2</t>
    </r>
    <r>
      <rPr>
        <sz val="9"/>
        <rFont val="Arial"/>
        <family val="2"/>
      </rPr>
      <t xml:space="preserve"> emission factors assume that 100 percent of the carbon content of the fuel is oxidized to CO</t>
    </r>
    <r>
      <rPr>
        <vertAlign val="subscript"/>
        <sz val="9"/>
        <rFont val="Arial"/>
        <family val="2"/>
      </rPr>
      <t>2</t>
    </r>
    <r>
      <rPr>
        <sz val="9"/>
        <rFont val="Arial"/>
        <family val="2"/>
      </rPr>
      <t xml:space="preserve">, as is recommended by the Intergovernmental Panel on Climate Change (IPCC). </t>
    </r>
  </si>
  <si>
    <r>
      <t>The CH</t>
    </r>
    <r>
      <rPr>
        <vertAlign val="subscript"/>
        <sz val="9"/>
        <rFont val="Arial"/>
        <family val="2"/>
      </rPr>
      <t>4</t>
    </r>
    <r>
      <rPr>
        <sz val="9"/>
        <rFont val="Arial"/>
        <family val="2"/>
      </rPr>
      <t xml:space="preserve"> and N</t>
    </r>
    <r>
      <rPr>
        <vertAlign val="subscript"/>
        <sz val="9"/>
        <rFont val="Arial"/>
        <family val="2"/>
      </rPr>
      <t>2</t>
    </r>
    <r>
      <rPr>
        <sz val="9"/>
        <rFont val="Arial"/>
        <family val="2"/>
      </rPr>
      <t>O emission factors provided represent emissions in terms of fuel type and by end-use sector (i.e., residential, commercial, industrial, electricity generation).</t>
    </r>
  </si>
  <si>
    <t>The factors represented in the table above represent combustion emissions only and do not represent upstream emissions.</t>
  </si>
  <si>
    <t>Table 2</t>
  </si>
  <si>
    <r>
      <t xml:space="preserve">   Mobile Combustion CO</t>
    </r>
    <r>
      <rPr>
        <b/>
        <vertAlign val="subscript"/>
        <sz val="12"/>
        <rFont val="Arial"/>
        <family val="2"/>
      </rPr>
      <t>2</t>
    </r>
  </si>
  <si>
    <r>
      <t>kg CO</t>
    </r>
    <r>
      <rPr>
        <b/>
        <vertAlign val="subscript"/>
        <sz val="10"/>
        <rFont val="Arial"/>
        <family val="2"/>
      </rPr>
      <t>2</t>
    </r>
    <r>
      <rPr>
        <b/>
        <sz val="10"/>
        <rFont val="Arial"/>
        <family val="2"/>
      </rPr>
      <t xml:space="preserve"> per unit</t>
    </r>
  </si>
  <si>
    <t>gallon</t>
  </si>
  <si>
    <t>Compressed Natural Gas (CNG)</t>
  </si>
  <si>
    <t>scf</t>
  </si>
  <si>
    <t>Diesel Fuel</t>
  </si>
  <si>
    <t>Liquefied Natural Gas (LNG)</t>
  </si>
  <si>
    <t>Residual Fuel Oil</t>
  </si>
  <si>
    <t>Federal Register EPA; 40 CFR Part 98; e-CFR, (see link below). Table C-1 (78 FR 71950, Nov. 29, 2013, as amended at 81 FR 89252, Dec. 9, 2016)</t>
  </si>
  <si>
    <t>The factors represented in the table above represent combustion emissions only (tank-to-wheel) and do not represent upstream emissions or well-to-wheel emissions.</t>
  </si>
  <si>
    <t>Table 3</t>
  </si>
  <si>
    <r>
      <t xml:space="preserve">   Mobile Combustion CH</t>
    </r>
    <r>
      <rPr>
        <b/>
        <vertAlign val="subscript"/>
        <sz val="12"/>
        <rFont val="Arial"/>
        <family val="2"/>
      </rPr>
      <t>4</t>
    </r>
    <r>
      <rPr>
        <b/>
        <sz val="12"/>
        <rFont val="Arial"/>
        <family val="2"/>
      </rPr>
      <t xml:space="preserve"> and N</t>
    </r>
    <r>
      <rPr>
        <b/>
        <vertAlign val="subscript"/>
        <sz val="12"/>
        <rFont val="Arial"/>
        <family val="2"/>
      </rPr>
      <t>2</t>
    </r>
    <r>
      <rPr>
        <b/>
        <sz val="12"/>
        <rFont val="Arial"/>
        <family val="2"/>
      </rPr>
      <t>O for On-Road Gasoline Vehicles</t>
    </r>
  </si>
  <si>
    <t>Vehicle Type</t>
  </si>
  <si>
    <t>Model Year</t>
  </si>
  <si>
    <r>
      <t>CH</t>
    </r>
    <r>
      <rPr>
        <b/>
        <vertAlign val="subscript"/>
        <sz val="10"/>
        <rFont val="Arial"/>
        <family val="2"/>
      </rPr>
      <t>4</t>
    </r>
    <r>
      <rPr>
        <b/>
        <sz val="10"/>
        <rFont val="Arial"/>
        <family val="2"/>
      </rPr>
      <t xml:space="preserve"> Factor 
(g CH</t>
    </r>
    <r>
      <rPr>
        <b/>
        <vertAlign val="subscript"/>
        <sz val="10"/>
        <rFont val="Arial"/>
        <family val="2"/>
      </rPr>
      <t>4</t>
    </r>
    <r>
      <rPr>
        <b/>
        <sz val="10"/>
        <rFont val="Arial"/>
        <family val="2"/>
      </rPr>
      <t xml:space="preserve"> / vehicle-mile)</t>
    </r>
  </si>
  <si>
    <r>
      <t>N</t>
    </r>
    <r>
      <rPr>
        <b/>
        <vertAlign val="subscript"/>
        <sz val="10"/>
        <rFont val="Arial"/>
        <family val="2"/>
      </rPr>
      <t>2</t>
    </r>
    <r>
      <rPr>
        <b/>
        <sz val="10"/>
        <rFont val="Arial"/>
        <family val="2"/>
      </rPr>
      <t>O Factor 
(g N</t>
    </r>
    <r>
      <rPr>
        <b/>
        <vertAlign val="subscript"/>
        <sz val="10"/>
        <rFont val="Arial"/>
        <family val="2"/>
      </rPr>
      <t>2</t>
    </r>
    <r>
      <rPr>
        <b/>
        <sz val="10"/>
        <rFont val="Arial"/>
        <family val="2"/>
      </rPr>
      <t>O / vehicle-mile)</t>
    </r>
  </si>
  <si>
    <t>Gasoline Passenger Cars</t>
  </si>
  <si>
    <t>1973-1974</t>
  </si>
  <si>
    <t>1976-1977</t>
  </si>
  <si>
    <t>1978-1979</t>
  </si>
  <si>
    <t>1984-1993</t>
  </si>
  <si>
    <t>Gasoline Light-Duty Trucks</t>
  </si>
  <si>
    <t>(Vans, Pickup Trucks, SUVs)</t>
  </si>
  <si>
    <t>1977-1978</t>
  </si>
  <si>
    <t>1979-1980</t>
  </si>
  <si>
    <t>1987-1993</t>
  </si>
  <si>
    <t>Gasoline Heavy-Duty Vehicles</t>
  </si>
  <si>
    <t xml:space="preserve"> ≤1980</t>
  </si>
  <si>
    <t>1981-1984</t>
  </si>
  <si>
    <t>1985-1986</t>
  </si>
  <si>
    <t>1988-1989</t>
  </si>
  <si>
    <t>1990-1995</t>
  </si>
  <si>
    <t>Gasoline Motorcycles</t>
  </si>
  <si>
    <t xml:space="preserve"> 1960-1995 </t>
  </si>
  <si>
    <t xml:space="preserve"> 1996-2005</t>
  </si>
  <si>
    <r>
      <rPr>
        <b/>
        <sz val="9"/>
        <rFont val="Arial"/>
        <family val="2"/>
      </rPr>
      <t>Notes</t>
    </r>
    <r>
      <rPr>
        <sz val="9"/>
        <rFont val="Arial"/>
        <family val="2"/>
      </rPr>
      <t>: 
The factors represented in the table above represent combustion emissions only (tank-to-wheel) and do not represent upstream emissions or well-to-wheel emissions.</t>
    </r>
  </si>
  <si>
    <r>
      <t xml:space="preserve">    Mobile Combustion CH</t>
    </r>
    <r>
      <rPr>
        <b/>
        <vertAlign val="subscript"/>
        <sz val="12"/>
        <rFont val="Arial"/>
        <family val="2"/>
      </rPr>
      <t>4</t>
    </r>
    <r>
      <rPr>
        <b/>
        <sz val="12"/>
        <rFont val="Arial"/>
        <family val="2"/>
      </rPr>
      <t xml:space="preserve"> and N</t>
    </r>
    <r>
      <rPr>
        <b/>
        <vertAlign val="subscript"/>
        <sz val="12"/>
        <rFont val="Arial"/>
        <family val="2"/>
      </rPr>
      <t>2</t>
    </r>
    <r>
      <rPr>
        <b/>
        <sz val="12"/>
        <rFont val="Arial"/>
        <family val="2"/>
      </rPr>
      <t>O for On-Road Diesel and Alternative Fuel Vehicles</t>
    </r>
  </si>
  <si>
    <r>
      <t>CH</t>
    </r>
    <r>
      <rPr>
        <b/>
        <vertAlign val="subscript"/>
        <sz val="10"/>
        <rFont val="Arial"/>
        <family val="2"/>
      </rPr>
      <t xml:space="preserve">4 </t>
    </r>
    <r>
      <rPr>
        <b/>
        <sz val="10"/>
        <rFont val="Arial"/>
        <family val="2"/>
      </rPr>
      <t>Factor 
(g CH</t>
    </r>
    <r>
      <rPr>
        <b/>
        <vertAlign val="subscript"/>
        <sz val="10"/>
        <rFont val="Arial"/>
        <family val="2"/>
      </rPr>
      <t>4</t>
    </r>
    <r>
      <rPr>
        <b/>
        <sz val="10"/>
        <rFont val="Arial"/>
        <family val="2"/>
      </rPr>
      <t xml:space="preserve"> / vehicle-mile)</t>
    </r>
  </si>
  <si>
    <t>Passenger Cars</t>
  </si>
  <si>
    <t>Diesel</t>
  </si>
  <si>
    <t>1960-1982</t>
  </si>
  <si>
    <t>1983-2006</t>
  </si>
  <si>
    <t>Light-Duty Trucks</t>
  </si>
  <si>
    <t>Medium- and Heavy-Duty Vehicles</t>
  </si>
  <si>
    <t>1960-2006</t>
  </si>
  <si>
    <t>Light-Duty Cars</t>
  </si>
  <si>
    <t>Methanol</t>
  </si>
  <si>
    <t>Ethanol</t>
  </si>
  <si>
    <t>CNG</t>
  </si>
  <si>
    <t>LPG</t>
  </si>
  <si>
    <t>Biodiesel</t>
  </si>
  <si>
    <t>LNG</t>
  </si>
  <si>
    <t>Medium-Duty Trucks</t>
  </si>
  <si>
    <t>Heavy-Duty Trucks</t>
  </si>
  <si>
    <t>Buses</t>
  </si>
  <si>
    <t>https://www.epa.gov/ghgemissions/inventory-us-greenhouse-gas-emissions-and-sinks</t>
  </si>
  <si>
    <t>Table 5</t>
  </si>
  <si>
    <r>
      <t xml:space="preserve">    Mobile Combustion CH</t>
    </r>
    <r>
      <rPr>
        <b/>
        <vertAlign val="subscript"/>
        <sz val="12"/>
        <rFont val="Arial"/>
        <family val="2"/>
      </rPr>
      <t>4</t>
    </r>
    <r>
      <rPr>
        <b/>
        <sz val="12"/>
        <rFont val="Arial"/>
        <family val="2"/>
      </rPr>
      <t xml:space="preserve"> and N</t>
    </r>
    <r>
      <rPr>
        <b/>
        <vertAlign val="subscript"/>
        <sz val="12"/>
        <rFont val="Arial"/>
        <family val="2"/>
      </rPr>
      <t>2</t>
    </r>
    <r>
      <rPr>
        <b/>
        <sz val="12"/>
        <rFont val="Arial"/>
        <family val="2"/>
      </rPr>
      <t>O for Non-Road Vehicles</t>
    </r>
  </si>
  <si>
    <r>
      <t>CH</t>
    </r>
    <r>
      <rPr>
        <b/>
        <vertAlign val="subscript"/>
        <sz val="10"/>
        <rFont val="Arial"/>
        <family val="2"/>
      </rPr>
      <t xml:space="preserve">4 </t>
    </r>
    <r>
      <rPr>
        <b/>
        <sz val="10"/>
        <rFont val="Arial"/>
        <family val="2"/>
      </rPr>
      <t>Factor 
(g CH</t>
    </r>
    <r>
      <rPr>
        <b/>
        <vertAlign val="subscript"/>
        <sz val="10"/>
        <rFont val="Arial"/>
        <family val="2"/>
      </rPr>
      <t>4</t>
    </r>
    <r>
      <rPr>
        <b/>
        <sz val="10"/>
        <rFont val="Arial"/>
        <family val="2"/>
      </rPr>
      <t xml:space="preserve"> / gallon) </t>
    </r>
  </si>
  <si>
    <r>
      <t>N</t>
    </r>
    <r>
      <rPr>
        <b/>
        <vertAlign val="subscript"/>
        <sz val="10"/>
        <rFont val="Arial"/>
        <family val="2"/>
      </rPr>
      <t>2</t>
    </r>
    <r>
      <rPr>
        <b/>
        <sz val="10"/>
        <rFont val="Arial"/>
        <family val="2"/>
      </rPr>
      <t>O Factor 
(g N</t>
    </r>
    <r>
      <rPr>
        <b/>
        <vertAlign val="subscript"/>
        <sz val="10"/>
        <rFont val="Arial"/>
        <family val="2"/>
      </rPr>
      <t>2</t>
    </r>
    <r>
      <rPr>
        <b/>
        <sz val="10"/>
        <rFont val="Arial"/>
        <family val="2"/>
      </rPr>
      <t xml:space="preserve">O / gallon) </t>
    </r>
  </si>
  <si>
    <t>Ships and Boats</t>
  </si>
  <si>
    <t>Gasoline (2 stroke)</t>
  </si>
  <si>
    <t>Gasoline (4 stroke)</t>
  </si>
  <si>
    <t>Locomotives</t>
  </si>
  <si>
    <t>Aircraft</t>
  </si>
  <si>
    <t>Jet Fuel</t>
  </si>
  <si>
    <r>
      <t>Agricultural Equipment</t>
    </r>
    <r>
      <rPr>
        <vertAlign val="superscript"/>
        <sz val="10"/>
        <rFont val="Arial"/>
        <family val="2"/>
      </rPr>
      <t>A</t>
    </r>
  </si>
  <si>
    <t>Gasoline Off-Road Trucks</t>
  </si>
  <si>
    <t>Diesel Equipment</t>
  </si>
  <si>
    <t>Diesel Off-Road Trucks</t>
  </si>
  <si>
    <r>
      <t>Construction/Mining Equipment</t>
    </r>
    <r>
      <rPr>
        <vertAlign val="superscript"/>
        <sz val="10"/>
        <rFont val="Arial"/>
        <family val="2"/>
      </rPr>
      <t>B</t>
    </r>
  </si>
  <si>
    <t>Lawn and Garden Equipment</t>
  </si>
  <si>
    <t>Airport Equipment</t>
  </si>
  <si>
    <t>Gasoline</t>
  </si>
  <si>
    <t>Industrial/Commercial Equipment</t>
  </si>
  <si>
    <t>Logging Equipment</t>
  </si>
  <si>
    <t>Railroad Equipment</t>
  </si>
  <si>
    <t>Recreational Equipment</t>
  </si>
  <si>
    <r>
      <rPr>
        <b/>
        <sz val="9"/>
        <rFont val="Arial"/>
        <family val="2"/>
      </rPr>
      <t xml:space="preserve">Notes: 
</t>
    </r>
    <r>
      <rPr>
        <sz val="9"/>
        <rFont val="Arial"/>
        <family val="2"/>
      </rPr>
      <t xml:space="preserve">The factors represented in the table above represent combustion emissions only (tank-to-wheel) and do not represent upstream emissions or well-to-wheel emissions.
</t>
    </r>
    <r>
      <rPr>
        <vertAlign val="superscript"/>
        <sz val="9"/>
        <rFont val="Arial"/>
        <family val="2"/>
      </rPr>
      <t>A</t>
    </r>
    <r>
      <rPr>
        <sz val="9"/>
        <rFont val="Arial"/>
        <family val="2"/>
      </rPr>
      <t xml:space="preserve"> Includes equipment, such as tractors and combines, as well as fuel consumption from trucks that are used off-road in agriculture.   
</t>
    </r>
    <r>
      <rPr>
        <vertAlign val="superscript"/>
        <sz val="9"/>
        <rFont val="Arial"/>
        <family val="2"/>
      </rPr>
      <t>B</t>
    </r>
    <r>
      <rPr>
        <sz val="9"/>
        <rFont val="Arial"/>
        <family val="2"/>
      </rPr>
      <t xml:space="preserve"> Includes equipment, such as cranes, dumpers, and excavators, as well as fuel consumption from trucks that are used off-road in construction. </t>
    </r>
  </si>
  <si>
    <t>Table 6</t>
  </si>
  <si>
    <t xml:space="preserve">   Electricity</t>
  </si>
  <si>
    <t>Total Output Emission Factors</t>
  </si>
  <si>
    <t>Non-Baseload Emission Factors</t>
  </si>
  <si>
    <t>eGRID Subregion Acronym</t>
  </si>
  <si>
    <t>eGRID Subregion Name</t>
  </si>
  <si>
    <r>
      <t>(lb CO</t>
    </r>
    <r>
      <rPr>
        <b/>
        <vertAlign val="subscript"/>
        <sz val="10"/>
        <rFont val="Arial"/>
        <family val="2"/>
      </rPr>
      <t>2</t>
    </r>
    <r>
      <rPr>
        <b/>
        <sz val="10"/>
        <rFont val="Arial"/>
        <family val="2"/>
      </rPr>
      <t xml:space="preserve"> / MWh)</t>
    </r>
  </si>
  <si>
    <r>
      <t>(lb CH</t>
    </r>
    <r>
      <rPr>
        <b/>
        <vertAlign val="subscript"/>
        <sz val="10"/>
        <rFont val="Arial"/>
        <family val="2"/>
      </rPr>
      <t>4</t>
    </r>
    <r>
      <rPr>
        <b/>
        <sz val="10"/>
        <rFont val="Arial"/>
        <family val="2"/>
      </rPr>
      <t xml:space="preserve"> / MWh)</t>
    </r>
  </si>
  <si>
    <r>
      <t>(lb N</t>
    </r>
    <r>
      <rPr>
        <b/>
        <vertAlign val="subscript"/>
        <sz val="10"/>
        <rFont val="Arial"/>
        <family val="2"/>
      </rPr>
      <t>2</t>
    </r>
    <r>
      <rPr>
        <b/>
        <sz val="10"/>
        <rFont val="Arial"/>
        <family val="2"/>
      </rPr>
      <t>O / MWh)</t>
    </r>
  </si>
  <si>
    <t>AKGD</t>
  </si>
  <si>
    <t>ASCC Alaska Grid</t>
  </si>
  <si>
    <t>AKMS</t>
  </si>
  <si>
    <t>ASCC Miscellaneous</t>
  </si>
  <si>
    <t>AZNM</t>
  </si>
  <si>
    <t>WECC Southwest</t>
  </si>
  <si>
    <t>CAMX</t>
  </si>
  <si>
    <t>WECC California</t>
  </si>
  <si>
    <t>ERCT</t>
  </si>
  <si>
    <t>ERCOT All</t>
  </si>
  <si>
    <t>FRCC</t>
  </si>
  <si>
    <t>FRCC All</t>
  </si>
  <si>
    <t>HIMS</t>
  </si>
  <si>
    <t>HICC Miscellaneous</t>
  </si>
  <si>
    <t>HIOA</t>
  </si>
  <si>
    <t>HICC Oahu</t>
  </si>
  <si>
    <t>MROE</t>
  </si>
  <si>
    <t>MRO East</t>
  </si>
  <si>
    <t>MROW</t>
  </si>
  <si>
    <t>MRO West</t>
  </si>
  <si>
    <t>NEWE</t>
  </si>
  <si>
    <t>NPCC New England</t>
  </si>
  <si>
    <t>NWPP</t>
  </si>
  <si>
    <t>WECC Northwest</t>
  </si>
  <si>
    <t>NYCW</t>
  </si>
  <si>
    <t>NPCC NYC/Westchester</t>
  </si>
  <si>
    <t>NYLI</t>
  </si>
  <si>
    <t>NPCC Long Island</t>
  </si>
  <si>
    <t>NYUP</t>
  </si>
  <si>
    <t>NPCC Upstate NY</t>
  </si>
  <si>
    <t>PRMS</t>
  </si>
  <si>
    <t>Puerto Rico Miscellaneous</t>
  </si>
  <si>
    <t>RFCE</t>
  </si>
  <si>
    <t>RFC East</t>
  </si>
  <si>
    <t>RFCM</t>
  </si>
  <si>
    <t>RFC Michigan</t>
  </si>
  <si>
    <t>RFCW</t>
  </si>
  <si>
    <t>RFC West</t>
  </si>
  <si>
    <t>RMPA</t>
  </si>
  <si>
    <t>WECC Rockies</t>
  </si>
  <si>
    <t>SPNO</t>
  </si>
  <si>
    <t>SPP North</t>
  </si>
  <si>
    <t>SPSO</t>
  </si>
  <si>
    <t>SPP South</t>
  </si>
  <si>
    <t>SRMV</t>
  </si>
  <si>
    <t>SERC Mississippi Valley</t>
  </si>
  <si>
    <t>SRMW</t>
  </si>
  <si>
    <t>SERC Midwest</t>
  </si>
  <si>
    <t>SRSO</t>
  </si>
  <si>
    <t>SERC South</t>
  </si>
  <si>
    <t>SRTV</t>
  </si>
  <si>
    <t>SERC Tennessee Valley</t>
  </si>
  <si>
    <t>SRVC</t>
  </si>
  <si>
    <t>SERC Virginia/Carolina</t>
  </si>
  <si>
    <t>US Average</t>
  </si>
  <si>
    <t>Notes:</t>
  </si>
  <si>
    <t>Table 7</t>
  </si>
  <si>
    <t>Steam and Heat</t>
  </si>
  <si>
    <r>
      <t>CO</t>
    </r>
    <r>
      <rPr>
        <b/>
        <vertAlign val="subscript"/>
        <sz val="10"/>
        <rFont val="Arial"/>
        <family val="2"/>
      </rPr>
      <t>2</t>
    </r>
    <r>
      <rPr>
        <b/>
        <sz val="10"/>
        <rFont val="Arial"/>
        <family val="2"/>
      </rPr>
      <t xml:space="preserve"> Factor 
(kg CO</t>
    </r>
    <r>
      <rPr>
        <b/>
        <vertAlign val="subscript"/>
        <sz val="10"/>
        <rFont val="Arial"/>
        <family val="2"/>
      </rPr>
      <t>2</t>
    </r>
    <r>
      <rPr>
        <b/>
        <sz val="10"/>
        <rFont val="Arial"/>
        <family val="2"/>
      </rPr>
      <t xml:space="preserve"> / mmBtu)</t>
    </r>
  </si>
  <si>
    <r>
      <t>CH</t>
    </r>
    <r>
      <rPr>
        <b/>
        <vertAlign val="subscript"/>
        <sz val="10"/>
        <rFont val="Arial"/>
        <family val="2"/>
      </rPr>
      <t xml:space="preserve">4 </t>
    </r>
    <r>
      <rPr>
        <b/>
        <sz val="10"/>
        <rFont val="Arial"/>
        <family val="2"/>
      </rPr>
      <t>Factor 
(g CH</t>
    </r>
    <r>
      <rPr>
        <b/>
        <vertAlign val="subscript"/>
        <sz val="10"/>
        <rFont val="Arial"/>
        <family val="2"/>
      </rPr>
      <t>4</t>
    </r>
    <r>
      <rPr>
        <b/>
        <sz val="10"/>
        <rFont val="Arial"/>
        <family val="2"/>
      </rPr>
      <t xml:space="preserve"> / mmBtu) </t>
    </r>
  </si>
  <si>
    <r>
      <t>N</t>
    </r>
    <r>
      <rPr>
        <b/>
        <vertAlign val="subscript"/>
        <sz val="10"/>
        <rFont val="Arial"/>
        <family val="2"/>
      </rPr>
      <t>2</t>
    </r>
    <r>
      <rPr>
        <b/>
        <sz val="10"/>
        <rFont val="Arial"/>
        <family val="2"/>
      </rPr>
      <t>O Factor 
(g N</t>
    </r>
    <r>
      <rPr>
        <b/>
        <vertAlign val="subscript"/>
        <sz val="10"/>
        <rFont val="Arial"/>
        <family val="2"/>
      </rPr>
      <t>2</t>
    </r>
    <r>
      <rPr>
        <b/>
        <sz val="10"/>
        <rFont val="Arial"/>
        <family val="2"/>
      </rPr>
      <t xml:space="preserve">O / mmBtu) </t>
    </r>
  </si>
  <si>
    <t xml:space="preserve">Emission factors are per mmBtu of steam or heat purchased. These factors assume natural gas fuel is used to generate steam or heat at 80 percent thermal efficiency.  </t>
  </si>
  <si>
    <t>Scope 3 Emission Factors</t>
  </si>
  <si>
    <t>Table 8</t>
  </si>
  <si>
    <t xml:space="preserve">   Scope 3 Category 4: Upstream Transportation and Distribution and Category 9: Downstream Transportation and Distribution</t>
  </si>
  <si>
    <t xml:space="preserve">These factors are intended for use in the distance-based method defined in the Scope 3 Calculation Guidance. If fuel data are available, then the fuel-based method should be used, with factors from Tables 2 through 5. </t>
  </si>
  <si>
    <r>
      <t>CO</t>
    </r>
    <r>
      <rPr>
        <b/>
        <vertAlign val="subscript"/>
        <sz val="10"/>
        <rFont val="Arial"/>
        <family val="2"/>
      </rPr>
      <t>2</t>
    </r>
    <r>
      <rPr>
        <b/>
        <sz val="10"/>
        <rFont val="Arial"/>
        <family val="2"/>
      </rPr>
      <t xml:space="preserve"> Factor 
(kg CO</t>
    </r>
    <r>
      <rPr>
        <b/>
        <vertAlign val="subscript"/>
        <sz val="10"/>
        <rFont val="Arial"/>
        <family val="2"/>
      </rPr>
      <t>2</t>
    </r>
    <r>
      <rPr>
        <b/>
        <sz val="10"/>
        <rFont val="Arial"/>
        <family val="2"/>
      </rPr>
      <t xml:space="preserve"> / unit)</t>
    </r>
  </si>
  <si>
    <r>
      <t>CH</t>
    </r>
    <r>
      <rPr>
        <b/>
        <vertAlign val="subscript"/>
        <sz val="10"/>
        <rFont val="Arial"/>
        <family val="2"/>
      </rPr>
      <t xml:space="preserve">4 </t>
    </r>
    <r>
      <rPr>
        <b/>
        <sz val="10"/>
        <rFont val="Arial"/>
        <family val="2"/>
      </rPr>
      <t>Factor 
(g CH</t>
    </r>
    <r>
      <rPr>
        <b/>
        <vertAlign val="subscript"/>
        <sz val="10"/>
        <rFont val="Arial"/>
        <family val="2"/>
      </rPr>
      <t>4</t>
    </r>
    <r>
      <rPr>
        <b/>
        <sz val="10"/>
        <rFont val="Arial"/>
        <family val="2"/>
      </rPr>
      <t xml:space="preserve"> / unit)</t>
    </r>
  </si>
  <si>
    <r>
      <t>N</t>
    </r>
    <r>
      <rPr>
        <b/>
        <vertAlign val="subscript"/>
        <sz val="10"/>
        <rFont val="Arial"/>
        <family val="2"/>
      </rPr>
      <t>2</t>
    </r>
    <r>
      <rPr>
        <b/>
        <sz val="10"/>
        <rFont val="Arial"/>
        <family val="2"/>
      </rPr>
      <t>O Factor 
(g N</t>
    </r>
    <r>
      <rPr>
        <b/>
        <vertAlign val="subscript"/>
        <sz val="10"/>
        <rFont val="Arial"/>
        <family val="2"/>
      </rPr>
      <t>2</t>
    </r>
    <r>
      <rPr>
        <b/>
        <sz val="10"/>
        <rFont val="Arial"/>
        <family val="2"/>
      </rPr>
      <t>O / unit)</t>
    </r>
  </si>
  <si>
    <t>Medium- and Heavy-Duty Truck</t>
  </si>
  <si>
    <t>vehicle-mile</t>
  </si>
  <si>
    <r>
      <t xml:space="preserve">Passenger Car </t>
    </r>
    <r>
      <rPr>
        <vertAlign val="superscript"/>
        <sz val="10"/>
        <rFont val="Arial"/>
        <family val="2"/>
      </rPr>
      <t>A</t>
    </r>
  </si>
  <si>
    <r>
      <t xml:space="preserve">Light-Duty Truck </t>
    </r>
    <r>
      <rPr>
        <vertAlign val="superscript"/>
        <sz val="10"/>
        <rFont val="Arial"/>
        <family val="2"/>
      </rPr>
      <t>B</t>
    </r>
  </si>
  <si>
    <r>
      <t>Medium- and Heavy-Duty Truck</t>
    </r>
    <r>
      <rPr>
        <vertAlign val="superscript"/>
        <sz val="10"/>
        <rFont val="Arial"/>
        <family val="2"/>
      </rPr>
      <t>C</t>
    </r>
  </si>
  <si>
    <t>short ton-mile</t>
  </si>
  <si>
    <t>Rail</t>
  </si>
  <si>
    <t>Waterborne Craft</t>
  </si>
  <si>
    <t>Table 9</t>
  </si>
  <si>
    <t>Scope 3 Category 5: Waste Generated in Operations and Category 12: End-of-Life Treatment of Sold Products</t>
  </si>
  <si>
    <t>These factors are intended for use in the waste-type-specific method or the average-data method defined in the Scope 3 Calculation Guidance for category 5 and category 12. Choose the appropriate material and disposal method from the table below. For the average-data method, use one of the mixed material types, such as mixed MSW.</t>
  </si>
  <si>
    <r>
      <t>Metric Tons CO</t>
    </r>
    <r>
      <rPr>
        <b/>
        <vertAlign val="subscript"/>
        <sz val="10"/>
        <rFont val="Arial"/>
        <family val="2"/>
      </rPr>
      <t>2</t>
    </r>
    <r>
      <rPr>
        <b/>
        <sz val="10"/>
        <rFont val="Arial"/>
        <family val="2"/>
      </rPr>
      <t>e / Short Ton Material</t>
    </r>
  </si>
  <si>
    <t>Material</t>
  </si>
  <si>
    <r>
      <t>Recycled</t>
    </r>
    <r>
      <rPr>
        <vertAlign val="superscript"/>
        <sz val="10"/>
        <rFont val="Arial"/>
        <family val="2"/>
      </rPr>
      <t>A</t>
    </r>
  </si>
  <si>
    <r>
      <t>Landfilled</t>
    </r>
    <r>
      <rPr>
        <vertAlign val="superscript"/>
        <sz val="10"/>
        <rFont val="Arial"/>
        <family val="2"/>
      </rPr>
      <t>B</t>
    </r>
  </si>
  <si>
    <r>
      <t>Combusted</t>
    </r>
    <r>
      <rPr>
        <vertAlign val="superscript"/>
        <sz val="10"/>
        <rFont val="Arial"/>
        <family val="2"/>
      </rPr>
      <t>C</t>
    </r>
  </si>
  <si>
    <r>
      <t>Composted</t>
    </r>
    <r>
      <rPr>
        <vertAlign val="superscript"/>
        <sz val="10"/>
        <rFont val="Arial"/>
        <family val="2"/>
      </rPr>
      <t>D</t>
    </r>
  </si>
  <si>
    <t>Aluminum Cans</t>
  </si>
  <si>
    <t>NA</t>
  </si>
  <si>
    <t>Aluminum Ingot</t>
  </si>
  <si>
    <t>Steel Cans</t>
  </si>
  <si>
    <t>Copper Wire</t>
  </si>
  <si>
    <t>Glass</t>
  </si>
  <si>
    <t>HDPE</t>
  </si>
  <si>
    <t>LDPE</t>
  </si>
  <si>
    <t>PET</t>
  </si>
  <si>
    <t>LLDPE</t>
  </si>
  <si>
    <t>PP</t>
  </si>
  <si>
    <t>PS</t>
  </si>
  <si>
    <t>PVC</t>
  </si>
  <si>
    <t>PLA</t>
  </si>
  <si>
    <t>Corrugated Containers</t>
  </si>
  <si>
    <t>Magazines/Third-class mail</t>
  </si>
  <si>
    <t>Newspaper</t>
  </si>
  <si>
    <t>Office Paper</t>
  </si>
  <si>
    <t>Phonebooks</t>
  </si>
  <si>
    <t>Textbooks</t>
  </si>
  <si>
    <t>Dimensional Lumber</t>
  </si>
  <si>
    <t>Medium-density Fiberboard</t>
  </si>
  <si>
    <t>Food Waste (non-meat)</t>
  </si>
  <si>
    <t>Food Waste (meat only)</t>
  </si>
  <si>
    <t>Beef</t>
  </si>
  <si>
    <t>Poultry</t>
  </si>
  <si>
    <t>Grains</t>
  </si>
  <si>
    <t>Bread</t>
  </si>
  <si>
    <t>Fruits and Vegetables</t>
  </si>
  <si>
    <t>Dairy Products</t>
  </si>
  <si>
    <t>Yard Trimmings</t>
  </si>
  <si>
    <t>Grass</t>
  </si>
  <si>
    <t>Leaves</t>
  </si>
  <si>
    <t>Branches</t>
  </si>
  <si>
    <t>Mixed Paper (general)</t>
  </si>
  <si>
    <t>Mixed Paper (primarily residential)</t>
  </si>
  <si>
    <t>Mixed Paper (primarily from offices)</t>
  </si>
  <si>
    <t>Mixed Metals</t>
  </si>
  <si>
    <t>Mixed Plastics</t>
  </si>
  <si>
    <t>Mixed Recyclables</t>
  </si>
  <si>
    <t>Food Waste</t>
  </si>
  <si>
    <t>Mixed Organics</t>
  </si>
  <si>
    <t>Mixed MSW</t>
  </si>
  <si>
    <t>Carpet</t>
  </si>
  <si>
    <t>Desktop CPUs</t>
  </si>
  <si>
    <t>Portable Electronic Devices</t>
  </si>
  <si>
    <t>Flat-panel Displays</t>
  </si>
  <si>
    <t>CRT Displays</t>
  </si>
  <si>
    <t>Electronic Peripherals</t>
  </si>
  <si>
    <t>Hard-copy Devices</t>
  </si>
  <si>
    <t>Mixed Electronics</t>
  </si>
  <si>
    <t>Clay Bricks</t>
  </si>
  <si>
    <t>Concrete</t>
  </si>
  <si>
    <t>Fly Ash</t>
  </si>
  <si>
    <t>Asphalt Concrete</t>
  </si>
  <si>
    <t>Asphalt Shingles</t>
  </si>
  <si>
    <t>Drywall</t>
  </si>
  <si>
    <t>Fiberglass Insulation</t>
  </si>
  <si>
    <t>Structural Steel</t>
  </si>
  <si>
    <t>Vinyl Flooring</t>
  </si>
  <si>
    <t>Wood Flooring</t>
  </si>
  <si>
    <t xml:space="preserve">Source: </t>
  </si>
  <si>
    <r>
      <rPr>
        <sz val="9"/>
        <rFont val="Arial"/>
        <family val="2"/>
      </rPr>
      <t xml:space="preserve">U.S. Environmental Protection Agency, Office of Resource Conservation and Recovery (December 2023) Documentation for Greenhouse Gas Emission and Energy Factors used in the </t>
    </r>
    <r>
      <rPr>
        <u/>
        <sz val="9"/>
        <color indexed="12"/>
        <rFont val="Arial"/>
        <family val="2"/>
      </rPr>
      <t xml:space="preserve">Waste Reduction Model (WARM). </t>
    </r>
    <r>
      <rPr>
        <sz val="9"/>
        <rFont val="Arial"/>
        <family val="2"/>
      </rPr>
      <t xml:space="preserve">Factors from tables provided in the Management Practices Chapters and Background Chapters. </t>
    </r>
  </si>
  <si>
    <t>Table 10</t>
  </si>
  <si>
    <t xml:space="preserve">Scope 3 Category 6: Business Travel and Category 7: Employee Commuting </t>
  </si>
  <si>
    <t xml:space="preserve">These factors are intended for use in the distance-based method defined in the Scope 3 Calculation Guidance.  If fuel data are available, then the fuel-based method should be used, with factors from Tables 2 through 5. </t>
  </si>
  <si>
    <t>Motorcycle</t>
  </si>
  <si>
    <r>
      <t xml:space="preserve">Intercity Rail - Northeast Corridor </t>
    </r>
    <r>
      <rPr>
        <vertAlign val="superscript"/>
        <sz val="10"/>
        <color rgb="FF000000"/>
        <rFont val="Arial"/>
        <family val="2"/>
      </rPr>
      <t>C</t>
    </r>
  </si>
  <si>
    <t>passenger-mile</t>
  </si>
  <si>
    <r>
      <t xml:space="preserve">Intercity Rail - Other Routes </t>
    </r>
    <r>
      <rPr>
        <vertAlign val="superscript"/>
        <sz val="10"/>
        <color rgb="FF000000"/>
        <rFont val="Arial"/>
        <family val="2"/>
      </rPr>
      <t>C</t>
    </r>
  </si>
  <si>
    <r>
      <t xml:space="preserve">Intercity Rail - National Average </t>
    </r>
    <r>
      <rPr>
        <vertAlign val="superscript"/>
        <sz val="10"/>
        <color rgb="FF000000"/>
        <rFont val="Arial"/>
        <family val="2"/>
      </rPr>
      <t>C</t>
    </r>
  </si>
  <si>
    <r>
      <t>Commuter Rail</t>
    </r>
    <r>
      <rPr>
        <vertAlign val="superscript"/>
        <sz val="10"/>
        <color rgb="FF000000"/>
        <rFont val="Arial"/>
        <family val="2"/>
      </rPr>
      <t xml:space="preserve"> D</t>
    </r>
  </si>
  <si>
    <r>
      <t>Transit Rail (i.e. Subway, Tram)</t>
    </r>
    <r>
      <rPr>
        <vertAlign val="superscript"/>
        <sz val="10"/>
        <rFont val="Arial"/>
        <family val="2"/>
      </rPr>
      <t xml:space="preserve"> E</t>
    </r>
  </si>
  <si>
    <t>Bus</t>
  </si>
  <si>
    <t xml:space="preserve">Air Travel - Short Haul (&lt; 300 miles) </t>
  </si>
  <si>
    <t xml:space="preserve">Air Travel - Medium Haul (&gt;= 300 miles, &lt; 2300 miles) </t>
  </si>
  <si>
    <t xml:space="preserve">Air Travel - Long Haul (&gt;= 2300 miles) </t>
  </si>
  <si>
    <t>Global Warming Potential</t>
  </si>
  <si>
    <t>Table 11</t>
  </si>
  <si>
    <t xml:space="preserve">   Global Warming Potential (GWP)</t>
  </si>
  <si>
    <t>Industrial Designation or 
Common Name </t>
  </si>
  <si>
    <t>Chemical Formula </t>
  </si>
  <si>
    <t>Carbon dioxide</t>
  </si>
  <si>
    <r>
      <t>CO</t>
    </r>
    <r>
      <rPr>
        <vertAlign val="subscript"/>
        <sz val="10"/>
        <rFont val="Arial"/>
        <family val="2"/>
      </rPr>
      <t>2</t>
    </r>
  </si>
  <si>
    <t>Methane</t>
  </si>
  <si>
    <t>Nitrous oxide</t>
  </si>
  <si>
    <t>HFC-23</t>
  </si>
  <si>
    <r>
      <t>CHF</t>
    </r>
    <r>
      <rPr>
        <vertAlign val="subscript"/>
        <sz val="10"/>
        <rFont val="Arial"/>
        <family val="2"/>
      </rPr>
      <t>3</t>
    </r>
  </si>
  <si>
    <t>HFC-32</t>
  </si>
  <si>
    <r>
      <t>CH</t>
    </r>
    <r>
      <rPr>
        <vertAlign val="subscript"/>
        <sz val="10"/>
        <rFont val="Arial"/>
        <family val="2"/>
      </rPr>
      <t>2</t>
    </r>
    <r>
      <rPr>
        <sz val="10"/>
        <rFont val="Arial"/>
        <family val="2"/>
      </rPr>
      <t>F</t>
    </r>
    <r>
      <rPr>
        <vertAlign val="subscript"/>
        <sz val="10"/>
        <rFont val="Arial"/>
        <family val="2"/>
      </rPr>
      <t>2</t>
    </r>
    <r>
      <rPr>
        <sz val="10"/>
        <rFont val="Arial"/>
        <family val="2"/>
      </rPr>
      <t xml:space="preserve">  </t>
    </r>
  </si>
  <si>
    <t>HFC-41</t>
  </si>
  <si>
    <r>
      <t>CH</t>
    </r>
    <r>
      <rPr>
        <vertAlign val="subscript"/>
        <sz val="10"/>
        <rFont val="Arial"/>
        <family val="2"/>
      </rPr>
      <t>3</t>
    </r>
    <r>
      <rPr>
        <sz val="10"/>
        <rFont val="Arial"/>
        <family val="2"/>
      </rPr>
      <t>F </t>
    </r>
  </si>
  <si>
    <t>HFC-125</t>
  </si>
  <si>
    <r>
      <t>CHF</t>
    </r>
    <r>
      <rPr>
        <vertAlign val="subscript"/>
        <sz val="10"/>
        <rFont val="Arial"/>
        <family val="2"/>
      </rPr>
      <t>2</t>
    </r>
    <r>
      <rPr>
        <sz val="10"/>
        <rFont val="Arial"/>
        <family val="2"/>
      </rPr>
      <t>CF</t>
    </r>
    <r>
      <rPr>
        <vertAlign val="subscript"/>
        <sz val="10"/>
        <rFont val="Arial"/>
        <family val="2"/>
      </rPr>
      <t>3</t>
    </r>
  </si>
  <si>
    <t>HFC-134</t>
  </si>
  <si>
    <r>
      <t>CHF</t>
    </r>
    <r>
      <rPr>
        <vertAlign val="subscript"/>
        <sz val="10"/>
        <rFont val="Arial"/>
        <family val="2"/>
      </rPr>
      <t>2</t>
    </r>
    <r>
      <rPr>
        <sz val="10"/>
        <rFont val="Arial"/>
        <family val="2"/>
      </rPr>
      <t>CHF</t>
    </r>
    <r>
      <rPr>
        <vertAlign val="subscript"/>
        <sz val="10"/>
        <rFont val="Arial"/>
        <family val="2"/>
      </rPr>
      <t>2</t>
    </r>
  </si>
  <si>
    <t>HFC-134a</t>
  </si>
  <si>
    <r>
      <t>CH</t>
    </r>
    <r>
      <rPr>
        <vertAlign val="subscript"/>
        <sz val="10"/>
        <rFont val="Arial"/>
        <family val="2"/>
      </rPr>
      <t>2</t>
    </r>
    <r>
      <rPr>
        <sz val="10"/>
        <rFont val="Arial"/>
        <family val="2"/>
      </rPr>
      <t>FCF</t>
    </r>
    <r>
      <rPr>
        <vertAlign val="subscript"/>
        <sz val="10"/>
        <rFont val="Arial"/>
        <family val="2"/>
      </rPr>
      <t>3</t>
    </r>
    <r>
      <rPr>
        <sz val="10"/>
        <rFont val="Arial"/>
        <family val="2"/>
      </rPr>
      <t xml:space="preserve">  </t>
    </r>
  </si>
  <si>
    <t>HFC-143</t>
  </si>
  <si>
    <r>
      <t>CH</t>
    </r>
    <r>
      <rPr>
        <vertAlign val="subscript"/>
        <sz val="10"/>
        <rFont val="Arial"/>
        <family val="2"/>
      </rPr>
      <t>2</t>
    </r>
    <r>
      <rPr>
        <sz val="10"/>
        <rFont val="Arial"/>
        <family val="2"/>
      </rPr>
      <t>FCHF</t>
    </r>
    <r>
      <rPr>
        <vertAlign val="subscript"/>
        <sz val="10"/>
        <rFont val="Arial"/>
        <family val="2"/>
      </rPr>
      <t>2</t>
    </r>
  </si>
  <si>
    <t>HFC-143a</t>
  </si>
  <si>
    <r>
      <t>CH</t>
    </r>
    <r>
      <rPr>
        <vertAlign val="subscript"/>
        <sz val="10"/>
        <rFont val="Arial"/>
        <family val="2"/>
      </rPr>
      <t>3</t>
    </r>
    <r>
      <rPr>
        <sz val="10"/>
        <rFont val="Arial"/>
        <family val="2"/>
      </rPr>
      <t>CF</t>
    </r>
    <r>
      <rPr>
        <vertAlign val="subscript"/>
        <sz val="10"/>
        <rFont val="Arial"/>
        <family val="2"/>
      </rPr>
      <t>3</t>
    </r>
    <r>
      <rPr>
        <sz val="10"/>
        <rFont val="Arial"/>
        <family val="2"/>
      </rPr>
      <t xml:space="preserve">  </t>
    </r>
  </si>
  <si>
    <t>HFC-152</t>
  </si>
  <si>
    <r>
      <t>CH</t>
    </r>
    <r>
      <rPr>
        <vertAlign val="subscript"/>
        <sz val="10"/>
        <rFont val="Arial"/>
        <family val="2"/>
      </rPr>
      <t>2</t>
    </r>
    <r>
      <rPr>
        <sz val="10"/>
        <rFont val="Arial"/>
        <family val="2"/>
      </rPr>
      <t>FCH</t>
    </r>
    <r>
      <rPr>
        <vertAlign val="subscript"/>
        <sz val="10"/>
        <rFont val="Arial"/>
        <family val="2"/>
      </rPr>
      <t>2</t>
    </r>
    <r>
      <rPr>
        <sz val="10"/>
        <rFont val="Arial"/>
        <family val="2"/>
      </rPr>
      <t>F</t>
    </r>
  </si>
  <si>
    <t>HFC-152a</t>
  </si>
  <si>
    <r>
      <t>CH</t>
    </r>
    <r>
      <rPr>
        <vertAlign val="subscript"/>
        <sz val="10"/>
        <rFont val="Arial"/>
        <family val="2"/>
      </rPr>
      <t>3</t>
    </r>
    <r>
      <rPr>
        <sz val="10"/>
        <rFont val="Arial"/>
        <family val="2"/>
      </rPr>
      <t>CHF</t>
    </r>
    <r>
      <rPr>
        <vertAlign val="subscript"/>
        <sz val="10"/>
        <rFont val="Arial"/>
        <family val="2"/>
      </rPr>
      <t>2</t>
    </r>
    <r>
      <rPr>
        <sz val="10"/>
        <rFont val="Arial"/>
        <family val="2"/>
      </rPr>
      <t xml:space="preserve">  </t>
    </r>
  </si>
  <si>
    <t>HFC-161</t>
  </si>
  <si>
    <r>
      <t>CH</t>
    </r>
    <r>
      <rPr>
        <vertAlign val="subscript"/>
        <sz val="10"/>
        <rFont val="Arial"/>
        <family val="2"/>
      </rPr>
      <t>3</t>
    </r>
    <r>
      <rPr>
        <sz val="10"/>
        <rFont val="Arial"/>
        <family val="2"/>
      </rPr>
      <t>CH</t>
    </r>
    <r>
      <rPr>
        <vertAlign val="subscript"/>
        <sz val="10"/>
        <rFont val="Arial"/>
        <family val="2"/>
      </rPr>
      <t>2</t>
    </r>
    <r>
      <rPr>
        <sz val="10"/>
        <rFont val="Arial"/>
        <family val="2"/>
      </rPr>
      <t>F</t>
    </r>
  </si>
  <si>
    <t>HFC-227ea</t>
  </si>
  <si>
    <r>
      <t>CF</t>
    </r>
    <r>
      <rPr>
        <vertAlign val="subscript"/>
        <sz val="10"/>
        <rFont val="Arial"/>
        <family val="2"/>
      </rPr>
      <t>3</t>
    </r>
    <r>
      <rPr>
        <sz val="10"/>
        <rFont val="Arial"/>
        <family val="2"/>
      </rPr>
      <t>CHFCF</t>
    </r>
    <r>
      <rPr>
        <vertAlign val="subscript"/>
        <sz val="10"/>
        <rFont val="Arial"/>
        <family val="2"/>
      </rPr>
      <t>3</t>
    </r>
    <r>
      <rPr>
        <sz val="10"/>
        <rFont val="Arial"/>
        <family val="2"/>
      </rPr>
      <t xml:space="preserve">  </t>
    </r>
  </si>
  <si>
    <t>HFC-236cb</t>
  </si>
  <si>
    <r>
      <t>CH</t>
    </r>
    <r>
      <rPr>
        <vertAlign val="subscript"/>
        <sz val="10"/>
        <rFont val="Arial"/>
        <family val="2"/>
      </rPr>
      <t>2</t>
    </r>
    <r>
      <rPr>
        <sz val="10"/>
        <rFont val="Arial"/>
        <family val="2"/>
      </rPr>
      <t>FCF</t>
    </r>
    <r>
      <rPr>
        <vertAlign val="subscript"/>
        <sz val="10"/>
        <rFont val="Arial"/>
        <family val="2"/>
      </rPr>
      <t>2</t>
    </r>
    <r>
      <rPr>
        <sz val="10"/>
        <rFont val="Arial"/>
        <family val="2"/>
      </rPr>
      <t>CF</t>
    </r>
    <r>
      <rPr>
        <vertAlign val="subscript"/>
        <sz val="10"/>
        <rFont val="Arial"/>
        <family val="2"/>
      </rPr>
      <t>3</t>
    </r>
  </si>
  <si>
    <t>HFC-236ea</t>
  </si>
  <si>
    <r>
      <t>CHF</t>
    </r>
    <r>
      <rPr>
        <vertAlign val="subscript"/>
        <sz val="10"/>
        <rFont val="Arial"/>
        <family val="2"/>
      </rPr>
      <t>2</t>
    </r>
    <r>
      <rPr>
        <sz val="10"/>
        <rFont val="Arial"/>
        <family val="2"/>
      </rPr>
      <t>CHFCF</t>
    </r>
    <r>
      <rPr>
        <vertAlign val="subscript"/>
        <sz val="10"/>
        <rFont val="Arial"/>
        <family val="2"/>
      </rPr>
      <t>3</t>
    </r>
  </si>
  <si>
    <t>HFC-236fa</t>
  </si>
  <si>
    <r>
      <t>CF</t>
    </r>
    <r>
      <rPr>
        <vertAlign val="subscript"/>
        <sz val="10"/>
        <rFont val="Arial"/>
        <family val="2"/>
      </rPr>
      <t>3</t>
    </r>
    <r>
      <rPr>
        <sz val="10"/>
        <rFont val="Arial"/>
        <family val="2"/>
      </rPr>
      <t>CH</t>
    </r>
    <r>
      <rPr>
        <vertAlign val="subscript"/>
        <sz val="10"/>
        <rFont val="Arial"/>
        <family val="2"/>
      </rPr>
      <t>2</t>
    </r>
    <r>
      <rPr>
        <sz val="10"/>
        <rFont val="Arial"/>
        <family val="2"/>
      </rPr>
      <t>CF</t>
    </r>
    <r>
      <rPr>
        <vertAlign val="subscript"/>
        <sz val="10"/>
        <rFont val="Arial"/>
        <family val="2"/>
      </rPr>
      <t>3</t>
    </r>
    <r>
      <rPr>
        <sz val="10"/>
        <rFont val="Arial"/>
        <family val="2"/>
      </rPr>
      <t xml:space="preserve">  </t>
    </r>
  </si>
  <si>
    <t>HFC-245ca</t>
  </si>
  <si>
    <r>
      <t>CH</t>
    </r>
    <r>
      <rPr>
        <vertAlign val="subscript"/>
        <sz val="10"/>
        <rFont val="Arial"/>
        <family val="2"/>
      </rPr>
      <t>2</t>
    </r>
    <r>
      <rPr>
        <sz val="10"/>
        <rFont val="Arial"/>
        <family val="2"/>
      </rPr>
      <t>FCF</t>
    </r>
    <r>
      <rPr>
        <vertAlign val="subscript"/>
        <sz val="10"/>
        <rFont val="Arial"/>
        <family val="2"/>
      </rPr>
      <t>2</t>
    </r>
    <r>
      <rPr>
        <sz val="10"/>
        <rFont val="Arial"/>
        <family val="2"/>
      </rPr>
      <t>CHF</t>
    </r>
    <r>
      <rPr>
        <vertAlign val="subscript"/>
        <sz val="10"/>
        <rFont val="Arial"/>
        <family val="2"/>
      </rPr>
      <t>2</t>
    </r>
  </si>
  <si>
    <t>HFC-245fa</t>
  </si>
  <si>
    <r>
      <t>CHF</t>
    </r>
    <r>
      <rPr>
        <vertAlign val="subscript"/>
        <sz val="10"/>
        <rFont val="Arial"/>
        <family val="2"/>
      </rPr>
      <t>2</t>
    </r>
    <r>
      <rPr>
        <sz val="10"/>
        <rFont val="Arial"/>
        <family val="2"/>
      </rPr>
      <t>CH</t>
    </r>
    <r>
      <rPr>
        <vertAlign val="subscript"/>
        <sz val="10"/>
        <rFont val="Arial"/>
        <family val="2"/>
      </rPr>
      <t>2</t>
    </r>
    <r>
      <rPr>
        <sz val="10"/>
        <rFont val="Arial"/>
        <family val="2"/>
      </rPr>
      <t>CF</t>
    </r>
    <r>
      <rPr>
        <vertAlign val="subscript"/>
        <sz val="10"/>
        <rFont val="Arial"/>
        <family val="2"/>
      </rPr>
      <t xml:space="preserve">3 </t>
    </r>
    <r>
      <rPr>
        <sz val="10"/>
        <rFont val="Arial"/>
        <family val="2"/>
      </rPr>
      <t> </t>
    </r>
  </si>
  <si>
    <t>HFC-365mfc</t>
  </si>
  <si>
    <r>
      <t>CH</t>
    </r>
    <r>
      <rPr>
        <vertAlign val="subscript"/>
        <sz val="10"/>
        <rFont val="Arial"/>
        <family val="2"/>
      </rPr>
      <t>3</t>
    </r>
    <r>
      <rPr>
        <sz val="10"/>
        <rFont val="Arial"/>
        <family val="2"/>
      </rPr>
      <t>CF</t>
    </r>
    <r>
      <rPr>
        <vertAlign val="subscript"/>
        <sz val="10"/>
        <rFont val="Arial"/>
        <family val="2"/>
      </rPr>
      <t>2</t>
    </r>
    <r>
      <rPr>
        <sz val="10"/>
        <rFont val="Arial"/>
        <family val="2"/>
      </rPr>
      <t>CH</t>
    </r>
    <r>
      <rPr>
        <vertAlign val="subscript"/>
        <sz val="10"/>
        <rFont val="Arial"/>
        <family val="2"/>
      </rPr>
      <t>2</t>
    </r>
    <r>
      <rPr>
        <sz val="10"/>
        <rFont val="Arial"/>
        <family val="2"/>
      </rPr>
      <t>CF</t>
    </r>
    <r>
      <rPr>
        <vertAlign val="subscript"/>
        <sz val="10"/>
        <rFont val="Arial"/>
        <family val="2"/>
      </rPr>
      <t>3</t>
    </r>
    <r>
      <rPr>
        <sz val="10"/>
        <rFont val="Arial"/>
        <family val="2"/>
      </rPr>
      <t xml:space="preserve">  </t>
    </r>
  </si>
  <si>
    <t>HFC-43-10mee</t>
  </si>
  <si>
    <r>
      <t>CF</t>
    </r>
    <r>
      <rPr>
        <vertAlign val="subscript"/>
        <sz val="10"/>
        <rFont val="Arial"/>
        <family val="2"/>
      </rPr>
      <t>3</t>
    </r>
    <r>
      <rPr>
        <sz val="10"/>
        <rFont val="Arial"/>
        <family val="2"/>
      </rPr>
      <t>CHFCHFCF</t>
    </r>
    <r>
      <rPr>
        <vertAlign val="subscript"/>
        <sz val="10"/>
        <rFont val="Arial"/>
        <family val="2"/>
      </rPr>
      <t>2</t>
    </r>
    <r>
      <rPr>
        <sz val="10"/>
        <rFont val="Arial"/>
        <family val="2"/>
      </rPr>
      <t>CF</t>
    </r>
    <r>
      <rPr>
        <vertAlign val="subscript"/>
        <sz val="10"/>
        <rFont val="Arial"/>
        <family val="2"/>
      </rPr>
      <t>3</t>
    </r>
    <r>
      <rPr>
        <sz val="10"/>
        <rFont val="Arial"/>
        <family val="2"/>
      </rPr>
      <t xml:space="preserve">  </t>
    </r>
  </si>
  <si>
    <t>Sulfur hexafluoride</t>
  </si>
  <si>
    <r>
      <t>SF</t>
    </r>
    <r>
      <rPr>
        <vertAlign val="subscript"/>
        <sz val="10"/>
        <rFont val="Arial"/>
        <family val="2"/>
      </rPr>
      <t>6</t>
    </r>
  </si>
  <si>
    <t>Nitrogen trifluoride</t>
  </si>
  <si>
    <r>
      <t>NF</t>
    </r>
    <r>
      <rPr>
        <vertAlign val="subscript"/>
        <sz val="10"/>
        <rFont val="Arial"/>
        <family val="2"/>
      </rPr>
      <t>3</t>
    </r>
  </si>
  <si>
    <t>PFC-14</t>
  </si>
  <si>
    <r>
      <t>CF</t>
    </r>
    <r>
      <rPr>
        <vertAlign val="subscript"/>
        <sz val="10"/>
        <rFont val="Arial"/>
        <family val="2"/>
      </rPr>
      <t>4</t>
    </r>
  </si>
  <si>
    <t>PFC-116</t>
  </si>
  <si>
    <r>
      <t>C</t>
    </r>
    <r>
      <rPr>
        <vertAlign val="subscript"/>
        <sz val="10"/>
        <rFont val="Arial"/>
        <family val="2"/>
      </rPr>
      <t>2</t>
    </r>
    <r>
      <rPr>
        <sz val="10"/>
        <rFont val="Arial"/>
        <family val="2"/>
      </rPr>
      <t>F</t>
    </r>
    <r>
      <rPr>
        <vertAlign val="subscript"/>
        <sz val="10"/>
        <rFont val="Arial"/>
        <family val="2"/>
      </rPr>
      <t>6</t>
    </r>
  </si>
  <si>
    <t>PFC-218</t>
  </si>
  <si>
    <r>
      <t>C</t>
    </r>
    <r>
      <rPr>
        <vertAlign val="subscript"/>
        <sz val="10"/>
        <rFont val="Arial"/>
        <family val="2"/>
      </rPr>
      <t>3</t>
    </r>
    <r>
      <rPr>
        <sz val="10"/>
        <rFont val="Arial"/>
        <family val="2"/>
      </rPr>
      <t>F</t>
    </r>
    <r>
      <rPr>
        <vertAlign val="subscript"/>
        <sz val="10"/>
        <rFont val="Arial"/>
        <family val="2"/>
      </rPr>
      <t>8</t>
    </r>
  </si>
  <si>
    <t>PFC-318</t>
  </si>
  <si>
    <r>
      <t>c-C</t>
    </r>
    <r>
      <rPr>
        <vertAlign val="subscript"/>
        <sz val="10"/>
        <rFont val="Arial"/>
        <family val="2"/>
      </rPr>
      <t>4</t>
    </r>
    <r>
      <rPr>
        <sz val="10"/>
        <rFont val="Arial"/>
        <family val="2"/>
      </rPr>
      <t>F</t>
    </r>
    <r>
      <rPr>
        <vertAlign val="subscript"/>
        <sz val="10"/>
        <rFont val="Arial"/>
        <family val="2"/>
      </rPr>
      <t>8</t>
    </r>
  </si>
  <si>
    <t>PFC-31-10</t>
  </si>
  <si>
    <r>
      <t>C</t>
    </r>
    <r>
      <rPr>
        <vertAlign val="subscript"/>
        <sz val="10"/>
        <rFont val="Arial"/>
        <family val="2"/>
      </rPr>
      <t>4</t>
    </r>
    <r>
      <rPr>
        <sz val="10"/>
        <rFont val="Arial"/>
        <family val="2"/>
      </rPr>
      <t>F</t>
    </r>
    <r>
      <rPr>
        <vertAlign val="subscript"/>
        <sz val="10"/>
        <rFont val="Arial"/>
        <family val="2"/>
      </rPr>
      <t>10</t>
    </r>
  </si>
  <si>
    <t>PFC-41-12</t>
  </si>
  <si>
    <r>
      <t>C</t>
    </r>
    <r>
      <rPr>
        <vertAlign val="subscript"/>
        <sz val="10"/>
        <rFont val="Arial"/>
        <family val="2"/>
      </rPr>
      <t>5</t>
    </r>
    <r>
      <rPr>
        <sz val="10"/>
        <rFont val="Arial"/>
        <family val="2"/>
      </rPr>
      <t>F</t>
    </r>
    <r>
      <rPr>
        <vertAlign val="subscript"/>
        <sz val="10"/>
        <rFont val="Arial"/>
        <family val="2"/>
      </rPr>
      <t>12</t>
    </r>
  </si>
  <si>
    <t>PFC-51-14</t>
  </si>
  <si>
    <r>
      <t>C</t>
    </r>
    <r>
      <rPr>
        <vertAlign val="subscript"/>
        <sz val="10"/>
        <rFont val="Arial"/>
        <family val="2"/>
      </rPr>
      <t>6</t>
    </r>
    <r>
      <rPr>
        <sz val="10"/>
        <rFont val="Arial"/>
        <family val="2"/>
      </rPr>
      <t>F</t>
    </r>
    <r>
      <rPr>
        <vertAlign val="subscript"/>
        <sz val="10"/>
        <rFont val="Arial"/>
        <family val="2"/>
      </rPr>
      <t>14</t>
    </r>
  </si>
  <si>
    <t>PFC-91-18</t>
  </si>
  <si>
    <r>
      <t>C</t>
    </r>
    <r>
      <rPr>
        <vertAlign val="subscript"/>
        <sz val="10"/>
        <rFont val="Arial"/>
        <family val="2"/>
      </rPr>
      <t>10</t>
    </r>
    <r>
      <rPr>
        <sz val="10"/>
        <rFont val="Arial"/>
        <family val="2"/>
      </rPr>
      <t>F</t>
    </r>
    <r>
      <rPr>
        <vertAlign val="subscript"/>
        <sz val="10"/>
        <rFont val="Arial"/>
        <family val="2"/>
      </rPr>
      <t>18</t>
    </r>
  </si>
  <si>
    <r>
      <rPr>
        <b/>
        <sz val="9"/>
        <rFont val="Arial"/>
        <family val="2"/>
      </rPr>
      <t>Source:</t>
    </r>
    <r>
      <rPr>
        <sz val="9"/>
        <rFont val="Arial"/>
        <family val="2"/>
      </rPr>
      <t xml:space="preserve"> 
100-year GWP values from IPCC Fifth Assessment Report (AR5), 2013. Chapter 8, Table 8.A.1, Lifetimes, Radiative Efficiencies and Metric Values.
IPCC AR5 was published in 2013 and is among the most current and comprehensive peer-reviewed assessments of climate change. AR5 provides revised GWP values of several GHGs relative to the values provided in previous assessment reports, following advances in scientific knowledge on the radiative efficiencies and atmospheric lifetimes of these GHGs. </t>
    </r>
  </si>
  <si>
    <t>Table 12</t>
  </si>
  <si>
    <t>Global Warming Potential (GWP) for Blended Refrigerants</t>
  </si>
  <si>
    <t>ASHRAE #</t>
  </si>
  <si>
    <t>100-year GWP</t>
  </si>
  <si>
    <t>Blend Composition</t>
  </si>
  <si>
    <t>R-401A</t>
  </si>
  <si>
    <t>53% HCFC-22 , 34% HCFC-124 , 13% HFC-152a</t>
  </si>
  <si>
    <t>R-401B</t>
  </si>
  <si>
    <t>61% HCFC-22 , 28% HCFC-124 , 11% HFC-152a</t>
  </si>
  <si>
    <t>R-401C</t>
  </si>
  <si>
    <t>33% HCFC-22 , 52% HCFC-124 , 15% HFC-152a</t>
  </si>
  <si>
    <t>R-402A</t>
  </si>
  <si>
    <t>38% HCFC-22 , 60% HFC-125 , 2% propane</t>
  </si>
  <si>
    <t>R-402B</t>
  </si>
  <si>
    <t>60% HCFC-22 , 38% HFC-125 , 2% propane</t>
  </si>
  <si>
    <t>R-403B</t>
  </si>
  <si>
    <t>56% HCFC-22 , 39% PFC-218 , 5% propane</t>
  </si>
  <si>
    <t>R-404A</t>
  </si>
  <si>
    <t>44% HFC-125 , 4% HFC-134a , 52% HFC-143a</t>
  </si>
  <si>
    <t>R-406A</t>
  </si>
  <si>
    <t>55% HCFC-22 , 41% HCFC-142b , 4% isobutane</t>
  </si>
  <si>
    <t>R-407A</t>
  </si>
  <si>
    <t>20% HFC-32 , 40% HFC-125 , 40% HFC-134a</t>
  </si>
  <si>
    <t>R-407B</t>
  </si>
  <si>
    <t>10% HFC-32 , 70% HFC-125 , 20% HFC-134a</t>
  </si>
  <si>
    <t>R-407C</t>
  </si>
  <si>
    <t>23% HFC-32 , 25% HFC-125 , 52% HFC-134a</t>
  </si>
  <si>
    <t>R-407D</t>
  </si>
  <si>
    <t>15% HFC-32 , 15% HFC-125 , 70% HFC-134a</t>
  </si>
  <si>
    <t>R-408A</t>
  </si>
  <si>
    <t>47% HCFC-22 , 7% HFC-125 , 46% HFC-143a</t>
  </si>
  <si>
    <t>R-409A</t>
  </si>
  <si>
    <t>60% HCFC-22 , 25% HCFC-124 , 15% HCFC-142b</t>
  </si>
  <si>
    <t>R-410A</t>
  </si>
  <si>
    <t>50% HFC-32 , 50% HFC-125</t>
  </si>
  <si>
    <t>R-410B</t>
  </si>
  <si>
    <t>45% HFC-32 , 55% HFC-125</t>
  </si>
  <si>
    <t>R-411A</t>
  </si>
  <si>
    <t>87.5% HCFC-22 , 11% HFC-152a , 1.5% propylene</t>
  </si>
  <si>
    <t>R-411B</t>
  </si>
  <si>
    <t>94% HCFC-22 , 3% HFC-152a , 3% propylene</t>
  </si>
  <si>
    <t>R-414A</t>
  </si>
  <si>
    <t>51% HCFC-22 , 28.5% HCFC-124 , 16.5% HCFC-142b , 4% isobutane</t>
  </si>
  <si>
    <t>R-414B</t>
  </si>
  <si>
    <t>50% HCFC-22 , 39% HCFC-124 , 9.5% HCFC-142b , 1.5% isobutane</t>
  </si>
  <si>
    <t>R-417A</t>
  </si>
  <si>
    <t>46.6% HFC-125 , 50% HFC-134a , 3.4% butane</t>
  </si>
  <si>
    <t>R-422A</t>
  </si>
  <si>
    <t>85.1% HFC-125 , 11.5% HFC-134a , 3.4% isobutane</t>
  </si>
  <si>
    <t>R-422D</t>
  </si>
  <si>
    <t>65.1% HFC-125 , 31.5% HFC-134a , 3.4% isobutane</t>
  </si>
  <si>
    <t>R-424A</t>
  </si>
  <si>
    <t>50.5% HFC-125 , 47% HFC-134a , 1% butane , 0.9% isobutane , 0.6% isopentane</t>
  </si>
  <si>
    <t>R-426A</t>
  </si>
  <si>
    <t>5.1% HFC-125 , 93% HFC-134a , 1.3% butane , 0.6% isobutane</t>
  </si>
  <si>
    <t>R-428A</t>
  </si>
  <si>
    <t>77.5% HFC-125 , 20% HFC-143a , 1.9% isobutane , 0.6% propane</t>
  </si>
  <si>
    <t>R-434A</t>
  </si>
  <si>
    <t>63.2% HFC-125 , 16% HFC-134a , 18% HFC-143a , 2.8% isobutane</t>
  </si>
  <si>
    <t>50% HFC-125 , 50% HFC-143a</t>
  </si>
  <si>
    <t>R-508A</t>
  </si>
  <si>
    <t>39% HFC-23 , 61% PFC-116</t>
  </si>
  <si>
    <t>R-508B</t>
  </si>
  <si>
    <t>46% HFC-23 , 54% PFC-116</t>
  </si>
  <si>
    <r>
      <rPr>
        <b/>
        <sz val="9"/>
        <rFont val="Arial"/>
        <family val="2"/>
      </rPr>
      <t>Source:</t>
    </r>
    <r>
      <rPr>
        <sz val="9"/>
        <rFont val="Arial"/>
        <family val="2"/>
      </rPr>
      <t xml:space="preserve"> 
100-year GWP values from IPCC Fifth Assessment Report (AR5), 2013. Chapter 8, Table 8.A.1, Lifetimes, Radiative Efficiencies and Metric Values.
GWP values of blended refrigerants are based only on their HFC and PFC constituents, which are based on data from https://www.epa.gov/snap/compositions-refrigerant-blends.</t>
    </r>
  </si>
  <si>
    <t>Sources:</t>
  </si>
  <si>
    <t>See "Non-Grid Power" tab for the source for the "Captive RE" values.</t>
  </si>
  <si>
    <t>Hypothetical grid prices for industrial electricity buyersif there were no cross-subsidies (from figure 17b)</t>
  </si>
  <si>
    <t>Y-values from chart</t>
  </si>
  <si>
    <t>Electricity Prices (Rs/kWh)</t>
  </si>
  <si>
    <t>Geography</t>
  </si>
  <si>
    <t>Industrial</t>
  </si>
  <si>
    <t>Ordering</t>
  </si>
  <si>
    <t>Captive RE</t>
  </si>
  <si>
    <t>X for Region Label</t>
  </si>
  <si>
    <t>Delhi</t>
  </si>
  <si>
    <t>Maharashtra</t>
  </si>
  <si>
    <t>Bihar</t>
  </si>
  <si>
    <t>West Bengal</t>
  </si>
  <si>
    <t>Assam</t>
  </si>
  <si>
    <t>Chhattisgarh</t>
  </si>
  <si>
    <t>Rajasthan</t>
  </si>
  <si>
    <t>Punjab</t>
  </si>
  <si>
    <t>Gujarat</t>
  </si>
  <si>
    <t>Haryana</t>
  </si>
  <si>
    <t>Karnataka</t>
  </si>
  <si>
    <t>Madhya Pradesh</t>
  </si>
  <si>
    <t>Meghalaya</t>
  </si>
  <si>
    <t>Kerala</t>
  </si>
  <si>
    <t>Andhra Pradesh</t>
  </si>
  <si>
    <t>Himachal Pradesh</t>
  </si>
  <si>
    <t>Uttar Pradesh</t>
  </si>
  <si>
    <t>Tamil Nadu</t>
  </si>
  <si>
    <t>Jharkhand</t>
  </si>
  <si>
    <t>Telangana</t>
  </si>
  <si>
    <t>Uttarakhand</t>
  </si>
  <si>
    <t>Manipur</t>
  </si>
  <si>
    <t>Chandigarh</t>
  </si>
  <si>
    <t>Lakshadweep</t>
  </si>
  <si>
    <t>Nagaland</t>
  </si>
  <si>
    <t>Goa</t>
  </si>
  <si>
    <t>Odisha</t>
  </si>
  <si>
    <t>Andaman &amp; Nicobar Islands</t>
  </si>
  <si>
    <t>Puducherry</t>
  </si>
  <si>
    <t>Mizoram</t>
  </si>
  <si>
    <t>Dadra &amp; Nagar Haveli</t>
  </si>
  <si>
    <t>Daman &amp; Diu</t>
  </si>
  <si>
    <t>Arunachal Pradesh</t>
  </si>
  <si>
    <t>Jammu &amp; Kashmir</t>
  </si>
  <si>
    <t>India (Avg.)</t>
  </si>
  <si>
    <t>Note: No data for two Indian states, Sikkim and Tripura</t>
  </si>
  <si>
    <t>Price (Rs/kWh)</t>
  </si>
  <si>
    <t>Y-value</t>
  </si>
  <si>
    <t>Page 36, Figure 17a</t>
  </si>
  <si>
    <t>Classification</t>
  </si>
  <si>
    <t>Residential</t>
  </si>
  <si>
    <t>Commercial</t>
  </si>
  <si>
    <t>Agricultural</t>
  </si>
  <si>
    <t>Average</t>
  </si>
  <si>
    <t>Union Territory</t>
  </si>
  <si>
    <t>State</t>
  </si>
  <si>
    <t>Nation</t>
  </si>
  <si>
    <t>And. &amp; Nicobar Isl</t>
  </si>
  <si>
    <t>Dadra &amp; Nagar H.</t>
  </si>
  <si>
    <t>Baseline Prices by State or Territory</t>
  </si>
  <si>
    <t>Time of Day Tariff Rules</t>
  </si>
  <si>
    <t>India Ministry of Power</t>
  </si>
  <si>
    <t>Notification: G.S.R. 437(E).</t>
  </si>
  <si>
    <t>https://powermin.gov.in/sites/default/files/webform/notices/30_d_Electricity_Rights_of_Consumers_Amendment_Rules_2023..pdf</t>
  </si>
  <si>
    <t>Point 3</t>
  </si>
  <si>
    <t>Enphase</t>
  </si>
  <si>
    <t>All you need to know about Time of Day (ToD) tariffs in India</t>
  </si>
  <si>
    <t>https://enphase.com/en-in/blog/homeowners/all-you-need-know-about-time-day-tod-tariff-india</t>
  </si>
  <si>
    <t>"India’s ToD tariff implementation" section</t>
  </si>
  <si>
    <t>Peak Hours</t>
  </si>
  <si>
    <t>Commercial and industrial customers: peak tariff is not less than 1.2 times normal tariff. (1.1 for residential customers, no peak for agricultural customers)</t>
  </si>
  <si>
    <t>May not have more peak hours than solar hours.</t>
  </si>
  <si>
    <t>Solar Hours</t>
  </si>
  <si>
    <t>All customers (except agriculture, I think): at least 20 percent discount from normal tariff for each class of customers.</t>
  </si>
  <si>
    <t>Defined as being 8 hours per day.</t>
  </si>
  <si>
    <t>Enphase indicates the ToD adjustments only apply to the energy portion of the bill, not to fixed or other charges.</t>
  </si>
  <si>
    <t>Example Fixed Charge Share</t>
  </si>
  <si>
    <t>Actual industrial electric bill:</t>
  </si>
  <si>
    <t>https://www.billproenergy.in/download/2025-05-03/D583_APRIL_2025.pdf</t>
  </si>
  <si>
    <t>Ambattur Industrial Estate, Chennai, Tamil Nadu (April 2025)</t>
  </si>
  <si>
    <t>Energy charges:</t>
  </si>
  <si>
    <t>Demand charges:</t>
  </si>
  <si>
    <t>Fixed charge %</t>
  </si>
  <si>
    <t>We will assume 20% is a typical share for fixed charges for industrial electricity custoemers.</t>
  </si>
  <si>
    <t>Peak/Solar rate difference</t>
  </si>
  <si>
    <t>Share of tariff affected</t>
  </si>
  <si>
    <t>Change in overall tariff</t>
  </si>
  <si>
    <t>Typical Hours</t>
  </si>
  <si>
    <t>Notes on year depicted</t>
  </si>
  <si>
    <t>The time-of-Use pricing regime began in 2024 for industrial electricity buyers (and in 2025 for residential buyers).  I didn’t have detailed underlying electricity</t>
  </si>
  <si>
    <t>rates for 2024, so I applied the new 2024 ToD rules to the 2022 base tariffs. Hopefully the base tariffs didn’t change dramatically between 2022 and 2024.</t>
  </si>
  <si>
    <t>Levelized Cost of Heat by Technology Type (100-200 C)</t>
  </si>
  <si>
    <t>Last Modified: January 15, 2025</t>
  </si>
  <si>
    <t>Blue text indicates an update from the 2024 version of this document.</t>
  </si>
  <si>
    <r>
      <t>Typically, greenhouse gas emissions are reported in units of carbon dioxide equivalent (CO</t>
    </r>
    <r>
      <rPr>
        <vertAlign val="subscript"/>
        <sz val="10"/>
        <rFont val="Arial"/>
        <family val="2"/>
      </rPr>
      <t>2</t>
    </r>
    <r>
      <rPr>
        <sz val="10"/>
        <rFont val="Arial"/>
        <family val="2"/>
      </rPr>
      <t>e). Gases are converted to CO</t>
    </r>
    <r>
      <rPr>
        <vertAlign val="subscript"/>
        <sz val="10"/>
        <rFont val="Arial"/>
        <family val="2"/>
      </rPr>
      <t>2</t>
    </r>
    <r>
      <rPr>
        <sz val="10"/>
        <rFont val="Arial"/>
        <family val="2"/>
      </rPr>
      <t>e by multiplying by their global warming potential (GWP). In most cases, the emission factors listed in this document generally have not been converted to CO</t>
    </r>
    <r>
      <rPr>
        <vertAlign val="subscript"/>
        <sz val="10"/>
        <rFont val="Arial"/>
        <family val="2"/>
      </rPr>
      <t>2</t>
    </r>
    <r>
      <rPr>
        <sz val="10"/>
        <rFont val="Arial"/>
        <family val="2"/>
      </rPr>
      <t xml:space="preserve">e.  To do so, multiply the emissions by the corresponding GWP listed in the table below.  </t>
    </r>
  </si>
  <si>
    <r>
      <rPr>
        <b/>
        <sz val="9"/>
        <rFont val="Arial"/>
        <family val="2"/>
      </rPr>
      <t xml:space="preserve">Source: </t>
    </r>
    <r>
      <rPr>
        <sz val="9"/>
        <rFont val="Arial"/>
        <family val="2"/>
      </rPr>
      <t xml:space="preserve">Intergovernmental Panel on Climate Change (IPCC), 
Fifth Assessment Report (AR5), 2013. 
See the source note to Table 11 for further explanation. </t>
    </r>
  </si>
  <si>
    <t>Please see the Center for Corporate Climate Leadership's guidance document on Direct Emissions from Stationary Combustion Sources for guidance on how to include biomass fuels in an organization's greenhouse gas inventory.</t>
  </si>
  <si>
    <t>https://www.epa.gov/sites/default/files/2020-12/documents/stationaryemissions.pdf</t>
  </si>
  <si>
    <r>
      <t>LNG: The factor was developed based on the CO</t>
    </r>
    <r>
      <rPr>
        <vertAlign val="subscript"/>
        <sz val="9"/>
        <rFont val="Arial"/>
        <family val="2"/>
      </rPr>
      <t>2</t>
    </r>
    <r>
      <rPr>
        <sz val="9"/>
        <rFont val="Arial"/>
        <family val="2"/>
      </rPr>
      <t xml:space="preserve"> factor (kg CO2 per mmBtu) for Natural Gas from Table 1 and the higher heating value (HHV) LNG fuel density factor (btu/gallon) from the R&amp;D GREET1 2024 Model, Argonne National Laboratory published January 10, 2025 
(Fuel_Specs worksheet).</t>
    </r>
  </si>
  <si>
    <t>More information on GREET can be found here: https://greet.anl.gov/</t>
  </si>
  <si>
    <t xml:space="preserve"> 2006-2022</t>
  </si>
  <si>
    <r>
      <t xml:space="preserve">Source: </t>
    </r>
    <r>
      <rPr>
        <sz val="9"/>
        <rFont val="Arial"/>
        <family val="2"/>
      </rPr>
      <t>EPA (2024) Inventory of U.S. Greenhouse Gas Emissions and Sinks: 1990-2022 (Annexes). All values are calculated from Tables A-79 through A-83.</t>
    </r>
  </si>
  <si>
    <t>2007-2022</t>
  </si>
  <si>
    <r>
      <rPr>
        <b/>
        <sz val="9"/>
        <rFont val="Arial"/>
        <family val="2"/>
      </rPr>
      <t>Source</t>
    </r>
    <r>
      <rPr>
        <sz val="9"/>
        <rFont val="Arial"/>
        <family val="2"/>
      </rPr>
      <t>: EPA (2024) Inventory of U.S. Greenhouse Gas Emissions and Sinks: 1990-2022 (Annexes). All values are calculated from Tables A-84 through A-85.</t>
    </r>
  </si>
  <si>
    <r>
      <rPr>
        <b/>
        <sz val="9"/>
        <rFont val="Arial"/>
        <family val="2"/>
      </rPr>
      <t>Source:</t>
    </r>
    <r>
      <rPr>
        <sz val="9"/>
        <rFont val="Arial"/>
        <family val="2"/>
      </rPr>
      <t xml:space="preserve"> EPA (2024) Inventory of U.S. Greenhouse Gas Emissions and Sinks: 1990-2022 (Annexes). All values are calculated from Tables A-86 and A-87.</t>
    </r>
  </si>
  <si>
    <t>Grid Gross Loss (%)</t>
  </si>
  <si>
    <r>
      <rPr>
        <b/>
        <sz val="9"/>
        <rFont val="Arial"/>
        <family val="2"/>
      </rPr>
      <t xml:space="preserve">Source: </t>
    </r>
    <r>
      <rPr>
        <sz val="9"/>
        <rFont val="Arial"/>
        <family val="2"/>
      </rPr>
      <t>EPA eGRID2023, January 2025 (Summary Tables - Table 1. Subregion Output Emission Rates)</t>
    </r>
  </si>
  <si>
    <t>https://www.epa.gov/system/files/documents/2025-01/egrid2023_summary_tables.xlsx</t>
  </si>
  <si>
    <t xml:space="preserve">Total output emission factors can be used as default factors for estimating GHG emissions from electricity use when developing a carbon footprint or emissions inventory. </t>
  </si>
  <si>
    <t xml:space="preserve">Annual non-baseload output emission factors should not be used when developing a carbon footprint or emissions inventory, but can be used to estimate GHG emissions reductions on the grid from changes in electricity use. </t>
  </si>
  <si>
    <t>Grid gross loss % factors provide the Transmission &amp; Distribution loss rates for electricity only, and should not be applied to scope 2 emissions for an end-user. They can assist in calculating one component of Scope 3 Category 3 Fuel- and Energy-Related Activities emissions, Activity C.</t>
  </si>
  <si>
    <t>For technical information, reference the EPA's eGRID Technical Guide</t>
  </si>
  <si>
    <t>https://www.epa.gov/system/files/documents/2025-01/egrid2023_technical_guide.pdf</t>
  </si>
  <si>
    <t>Scope 3 emission factors provided below are aligned with the Greenhouse Gas Protocol Technical Guidance for Calculating Scope 3 Emissions, version 1.0 (Scope 3 Calculation Guidance). Where applicable, the specific calculation method is referenced. Refer to the Scope 3 Calculation Guidance for more information:</t>
  </si>
  <si>
    <t>http://www.ghgprotocol.org/scope-3-technical-calculation-guidance</t>
  </si>
  <si>
    <r>
      <rPr>
        <b/>
        <sz val="9"/>
        <rFont val="Arial"/>
        <family val="2"/>
      </rPr>
      <t>Source:</t>
    </r>
    <r>
      <rPr>
        <sz val="9"/>
        <rFont val="Arial"/>
        <family val="2"/>
      </rPr>
      <t xml:space="preserve"> 
CO</t>
    </r>
    <r>
      <rPr>
        <vertAlign val="subscript"/>
        <sz val="9"/>
        <rFont val="Arial"/>
        <family val="2"/>
      </rPr>
      <t>2</t>
    </r>
    <r>
      <rPr>
        <sz val="9"/>
        <rFont val="Arial"/>
        <family val="2"/>
      </rPr>
      <t>, CH</t>
    </r>
    <r>
      <rPr>
        <vertAlign val="subscript"/>
        <sz val="9"/>
        <rFont val="Arial"/>
        <family val="2"/>
      </rPr>
      <t>4</t>
    </r>
    <r>
      <rPr>
        <sz val="9"/>
        <rFont val="Arial"/>
        <family val="2"/>
      </rPr>
      <t>, and N</t>
    </r>
    <r>
      <rPr>
        <vertAlign val="subscript"/>
        <sz val="9"/>
        <rFont val="Arial"/>
        <family val="2"/>
      </rPr>
      <t>2</t>
    </r>
    <r>
      <rPr>
        <sz val="9"/>
        <rFont val="Arial"/>
        <family val="2"/>
      </rPr>
      <t>O emissions data for on-road vehicles are from Table 2-13 of the EPA (2024) Inventory of U.S. Greenhouse Gas Emissions and Sinks: 1990-2022.
Vehicle-miles data for on-road vehicles are from Tables A-71 - A-73 of the EPA (2024) Inventory of U.S. Greenhouse Gas Emissions and Sinks: 1990–2022 (Annexes).  
CO</t>
    </r>
    <r>
      <rPr>
        <vertAlign val="subscript"/>
        <sz val="9"/>
        <rFont val="Arial"/>
        <family val="2"/>
      </rPr>
      <t>2</t>
    </r>
    <r>
      <rPr>
        <sz val="9"/>
        <rFont val="Arial"/>
        <family val="2"/>
      </rPr>
      <t>e emissions data for non-road vehicles are based on Table A-93 of the EPA (2024) Inventory of U.S. Greenhouse Gas Emissions and Sinks: 1990-2022 (Annexes), which are distributed into CO</t>
    </r>
    <r>
      <rPr>
        <vertAlign val="subscript"/>
        <sz val="9"/>
        <rFont val="Arial"/>
        <family val="2"/>
      </rPr>
      <t>2</t>
    </r>
    <r>
      <rPr>
        <sz val="9"/>
        <rFont val="Arial"/>
        <family val="2"/>
      </rPr>
      <t>, CH</t>
    </r>
    <r>
      <rPr>
        <vertAlign val="subscript"/>
        <sz val="9"/>
        <rFont val="Arial"/>
        <family val="2"/>
      </rPr>
      <t>4</t>
    </r>
    <r>
      <rPr>
        <sz val="9"/>
        <rFont val="Arial"/>
        <family val="2"/>
      </rPr>
      <t>, and N</t>
    </r>
    <r>
      <rPr>
        <vertAlign val="subscript"/>
        <sz val="9"/>
        <rFont val="Arial"/>
        <family val="2"/>
      </rPr>
      <t>2</t>
    </r>
    <r>
      <rPr>
        <sz val="9"/>
        <rFont val="Arial"/>
        <family val="2"/>
      </rPr>
      <t>O emissions based on fuel/vehicle emission factors.
Freight ton-mile data are from Table 1-50 of the Bureau of Transportation Statistics, National Transportation Statistics (2024): 2022 data.</t>
    </r>
  </si>
  <si>
    <r>
      <rPr>
        <b/>
        <sz val="9"/>
        <rFont val="Arial"/>
        <family val="2"/>
      </rPr>
      <t>Notes:</t>
    </r>
    <r>
      <rPr>
        <sz val="9"/>
        <rFont val="Arial"/>
        <family val="2"/>
      </rPr>
      <t xml:space="preserve"> 
Vehicle-mile factors are appropriate to use when the entire vehicle is dedicated to transporting the reporting company's product. Ton-mile factors are appropriate when the vehicle is shared with products from other companies.
The factors represented in the table above represent combustion emissions only (tank-to-wheel) and do not represent upstream emissions or well-to-wheel emissions.
</t>
    </r>
    <r>
      <rPr>
        <vertAlign val="superscript"/>
        <sz val="9"/>
        <rFont val="Arial"/>
        <family val="2"/>
      </rPr>
      <t xml:space="preserve">A </t>
    </r>
    <r>
      <rPr>
        <sz val="9"/>
        <rFont val="Arial"/>
        <family val="2"/>
      </rPr>
      <t xml:space="preserve">Passenger cars are automobiles used primarily to transport 12 people or less for personal travel, and are less than 8,500 lbs in gross vehicle weight.
</t>
    </r>
    <r>
      <rPr>
        <vertAlign val="superscript"/>
        <sz val="9"/>
        <rFont val="Arial"/>
        <family val="2"/>
      </rPr>
      <t>B</t>
    </r>
    <r>
      <rPr>
        <sz val="9"/>
        <rFont val="Arial"/>
        <family val="2"/>
      </rPr>
      <t xml:space="preserve"> Light-duty trucks are vehicles that primarily transport passengers such as sport utility vehicles (SUVs) and minivans. This category also includes vehicles used for transporting light-weight cargo which are equipped with special features such as four-wheel drive for off-road operation. The gross vehicle weight normally ranges around 8,500 pounds or less. 
</t>
    </r>
    <r>
      <rPr>
        <vertAlign val="superscript"/>
        <sz val="9"/>
        <rFont val="Arial"/>
        <family val="2"/>
      </rPr>
      <t xml:space="preserve">C </t>
    </r>
    <r>
      <rPr>
        <sz val="9"/>
        <rFont val="Arial"/>
        <family val="2"/>
      </rPr>
      <t>Medium- and heavy-duty trucks are vehicles with a gross vehicle weight of more than around 8,500 pounds, such as single unit trucks, combination trucks, tractor-trailers, and box trucks used for freight transportation. In addition, this category includes some vehicles that are not typically used for freight movement such as service and utility trucks.</t>
    </r>
  </si>
  <si>
    <t>Anaerobically Digested (Dry Digestate with Curing)</t>
  </si>
  <si>
    <t>Anaerobically Digested (Wet  Digestate with Curing)</t>
  </si>
  <si>
    <r>
      <rPr>
        <b/>
        <sz val="9"/>
        <rFont val="Arial"/>
        <family val="2"/>
      </rPr>
      <t>Notes:</t>
    </r>
    <r>
      <rPr>
        <sz val="9"/>
        <rFont val="Arial"/>
        <family val="2"/>
      </rPr>
      <t xml:space="preserve">
These factors do not include avoided emissions impact from any of the disposal methods. This exclusion is an adjustment to the life-cycle factors in the WARM tool. Thus the waste factors presented above will not directly match the factors published in the WARM tool. All the factors presented above include transportation emissions, which are optional in the Scope 3 Calculation Guidance, with an assumed average distance traveled to the processing facility.
AR4 GWP values are used to convert all waste emission factors into CO2e. 
Short ton = 2000 lbs.
</t>
    </r>
    <r>
      <rPr>
        <vertAlign val="superscript"/>
        <sz val="9"/>
        <rFont val="Arial"/>
        <family val="2"/>
      </rPr>
      <t>A</t>
    </r>
    <r>
      <rPr>
        <sz val="9"/>
        <rFont val="Arial"/>
        <family val="2"/>
      </rPr>
      <t xml:space="preserve"> Recycling emissions do not include avoided emissions associated with process energy, transportation energy, process non-energy, or forest carbon storage. Recycling emissions include transport to recycling facility and sorting of recycled materials at material recovery facility.
</t>
    </r>
    <r>
      <rPr>
        <vertAlign val="superscript"/>
        <sz val="9"/>
        <rFont val="Arial"/>
        <family val="2"/>
      </rPr>
      <t>B</t>
    </r>
    <r>
      <rPr>
        <sz val="9"/>
        <rFont val="Arial"/>
        <family val="2"/>
      </rPr>
      <t xml:space="preserve"> Landfilling emissions do not include avoided emissions associated with energy recovery or landfill carbon sequestration. Landfilling emissions include transport to landfill, equipment use at landfill, and landfill CH4 emissions from anaerobic decomposition of biogenic carbon compounds. Landfill CH</t>
    </r>
    <r>
      <rPr>
        <vertAlign val="subscript"/>
        <sz val="9"/>
        <rFont val="Arial"/>
        <family val="2"/>
      </rPr>
      <t>4</t>
    </r>
    <r>
      <rPr>
        <sz val="9"/>
        <rFont val="Arial"/>
        <family val="2"/>
      </rPr>
      <t xml:space="preserve"> is based on typical landfill gas collection practices, average landfill moisture conditions, and U.S.-average non-baseload electricity grid mix.
</t>
    </r>
    <r>
      <rPr>
        <vertAlign val="superscript"/>
        <sz val="9"/>
        <rFont val="Arial"/>
        <family val="2"/>
      </rPr>
      <t>C</t>
    </r>
    <r>
      <rPr>
        <sz val="9"/>
        <rFont val="Arial"/>
        <family val="2"/>
      </rPr>
      <t xml:space="preserve"> Combustion emissions do not include avoided emissions associated with displaced electric utility generation or decreased energy requirements for production processes using recycled inputs. Combustion emissions include transport to waste-to-energy facility and combustion-related non-biogenic CO</t>
    </r>
    <r>
      <rPr>
        <vertAlign val="subscript"/>
        <sz val="9"/>
        <rFont val="Arial"/>
        <family val="2"/>
      </rPr>
      <t>2</t>
    </r>
    <r>
      <rPr>
        <sz val="9"/>
        <rFont val="Arial"/>
        <family val="2"/>
      </rPr>
      <t xml:space="preserve"> and N</t>
    </r>
    <r>
      <rPr>
        <vertAlign val="subscript"/>
        <sz val="9"/>
        <rFont val="Arial"/>
        <family val="2"/>
      </rPr>
      <t>2</t>
    </r>
    <r>
      <rPr>
        <sz val="9"/>
        <rFont val="Arial"/>
        <family val="2"/>
      </rPr>
      <t xml:space="preserve">O.
</t>
    </r>
    <r>
      <rPr>
        <vertAlign val="superscript"/>
        <sz val="9"/>
        <rFont val="Arial"/>
        <family val="2"/>
      </rPr>
      <t>D</t>
    </r>
    <r>
      <rPr>
        <sz val="9"/>
        <rFont val="Arial"/>
        <family val="2"/>
      </rPr>
      <t xml:space="preserve"> Composting emissions do not include avoided emissions associated with fertilizer offset or soil carbon storage. Composting emissions include transport to compost facility, equipment use at compost facility, and CH</t>
    </r>
    <r>
      <rPr>
        <vertAlign val="subscript"/>
        <sz val="9"/>
        <rFont val="Arial"/>
        <family val="2"/>
      </rPr>
      <t>4</t>
    </r>
    <r>
      <rPr>
        <sz val="9"/>
        <rFont val="Arial"/>
        <family val="2"/>
      </rPr>
      <t xml:space="preserve"> and N</t>
    </r>
    <r>
      <rPr>
        <vertAlign val="subscript"/>
        <sz val="9"/>
        <rFont val="Arial"/>
        <family val="2"/>
      </rPr>
      <t>2</t>
    </r>
    <r>
      <rPr>
        <sz val="9"/>
        <rFont val="Arial"/>
        <family val="2"/>
      </rPr>
      <t xml:space="preserve">O emissions during composting.
</t>
    </r>
    <r>
      <rPr>
        <vertAlign val="superscript"/>
        <sz val="9"/>
        <rFont val="Arial"/>
        <family val="2"/>
      </rPr>
      <t>E</t>
    </r>
    <r>
      <rPr>
        <sz val="9"/>
        <rFont val="Arial"/>
        <family val="2"/>
      </rPr>
      <t xml:space="preserve"> Anaerobically Digested (Dry and Wet Digestate with Curing) emissions do not include avoided emissions associated with displaced electric utility generation, soil carbon storage, or avoided fertilizer application. Anaerobically Digested (Dry and Wet Digestate with Curing) emissions include transport to the anaerobic digester facility, equipment use at the anaerobic digester facility, biogas leakage at the digester, emissions released during the curing and land application process, and fugitive emissions during the curing and after land application. </t>
    </r>
  </si>
  <si>
    <r>
      <rPr>
        <b/>
        <sz val="9"/>
        <rFont val="Arial"/>
        <family val="2"/>
      </rPr>
      <t>Source:</t>
    </r>
    <r>
      <rPr>
        <sz val="9"/>
        <rFont val="Arial"/>
        <family val="2"/>
      </rPr>
      <t xml:space="preserve"> 
CO</t>
    </r>
    <r>
      <rPr>
        <vertAlign val="subscript"/>
        <sz val="9"/>
        <rFont val="Arial"/>
        <family val="2"/>
      </rPr>
      <t>2</t>
    </r>
    <r>
      <rPr>
        <sz val="9"/>
        <rFont val="Arial"/>
        <family val="2"/>
      </rPr>
      <t>, CH</t>
    </r>
    <r>
      <rPr>
        <vertAlign val="subscript"/>
        <sz val="9"/>
        <rFont val="Arial"/>
        <family val="2"/>
      </rPr>
      <t>4</t>
    </r>
    <r>
      <rPr>
        <sz val="9"/>
        <rFont val="Arial"/>
        <family val="2"/>
      </rPr>
      <t>, and N</t>
    </r>
    <r>
      <rPr>
        <vertAlign val="subscript"/>
        <sz val="9"/>
        <rFont val="Arial"/>
        <family val="2"/>
      </rPr>
      <t>2</t>
    </r>
    <r>
      <rPr>
        <sz val="9"/>
        <rFont val="Arial"/>
        <family val="2"/>
      </rPr>
      <t xml:space="preserve">O emissions data for highway vehicles are from Table 2-13 of the EPA (2024) Inventory of U.S. Greenhouse Gas Emissions and Sinks: 1990–2022.  
Vehicle-miles data for on-road vehicles are from Tables A-71 - A-73 of the EPA (2024) Inventory of U.S. Greenhouse Gas Emissions and Sinks: 1990–2022 (Annexes).  
Passenger-miles data for buses are from Table VM-1 of the Federal Highway Administration Highway Statistics (2024): 2022 data.
Fuel consumption data and passenger-miles data for rail are from Tables A.14 - A.16, 10-10, and 7.3 - 7.4 of the Transportation Energy Data Book: Edition 40 (2022): 2019 data. Fuel consumption was converted to emissions by using fuel and electricity emission factors presented in the tables above. 
Intercity Rail factors from communication with Amtrak, December 2024, based on 2023 data. 
Air Travel factors from 2022 Guidelines to Defra / DECC's GHG Conversion Factors for Company Reporting. Version 2.0 June 2022. Defra air travel emission factors held constant from 2022 release (2018 activity data) to more accurately reflect the current state of business travel as the 2023 and 2024 Defra release reflects significantly reduced load factors during COVID-19. </t>
    </r>
  </si>
  <si>
    <r>
      <rPr>
        <b/>
        <sz val="9"/>
        <rFont val="Arial"/>
        <family val="2"/>
      </rPr>
      <t>Notes:</t>
    </r>
    <r>
      <rPr>
        <sz val="9"/>
        <rFont val="Arial"/>
        <family val="2"/>
      </rPr>
      <t xml:space="preserve"> 
The factors represented in the table above represent combustion emissions only (tank-to-wheel) and do not represent upstream emissions or well-to-wheel emissions.
</t>
    </r>
    <r>
      <rPr>
        <vertAlign val="superscript"/>
        <sz val="9"/>
        <rFont val="Arial"/>
        <family val="2"/>
      </rPr>
      <t>A</t>
    </r>
    <r>
      <rPr>
        <sz val="9"/>
        <rFont val="Arial"/>
        <family val="2"/>
      </rPr>
      <t xml:space="preserve"> Passenger cars are automobiles used primarily to transport 12 people or less for personal travel, and are less than 8,500 lbs in gross vehicle weight.
</t>
    </r>
    <r>
      <rPr>
        <vertAlign val="superscript"/>
        <sz val="9"/>
        <rFont val="Arial"/>
        <family val="2"/>
      </rPr>
      <t>B</t>
    </r>
    <r>
      <rPr>
        <sz val="9"/>
        <rFont val="Arial"/>
        <family val="2"/>
      </rPr>
      <t xml:space="preserve"> Light-duty trucks are vehicles that primarily transport passengers such as sport utility vehicles (SUVs) and minivans. This category also includes vehicles used for transporting light-weight cargo which are equipped with special features such as four-wheel drive for off-road operation. The gross vehicle weight normally ranges around 8,500 pounds or less. 
</t>
    </r>
    <r>
      <rPr>
        <vertAlign val="superscript"/>
        <sz val="9"/>
        <rFont val="Arial"/>
        <family val="2"/>
      </rPr>
      <t>C</t>
    </r>
    <r>
      <rPr>
        <sz val="9"/>
        <rFont val="Arial"/>
        <family val="2"/>
      </rPr>
      <t xml:space="preserve"> Intercity rail: Amtrak long-distance rail between major cities. Northeast Corridor extends from Boston to Washington D.C. Other Routes are all routes outside the Northeast Corridor.
</t>
    </r>
    <r>
      <rPr>
        <vertAlign val="superscript"/>
        <sz val="9"/>
        <rFont val="Arial"/>
        <family val="2"/>
      </rPr>
      <t>D</t>
    </r>
    <r>
      <rPr>
        <sz val="9"/>
        <rFont val="Arial"/>
        <family val="2"/>
      </rPr>
      <t xml:space="preserve"> Commuter rail: rail service between a central city and adjacent suburbs (also called regional rail or suburban rail).  
</t>
    </r>
    <r>
      <rPr>
        <vertAlign val="superscript"/>
        <sz val="9"/>
        <rFont val="Arial"/>
        <family val="2"/>
      </rPr>
      <t>E</t>
    </r>
    <r>
      <rPr>
        <sz val="9"/>
        <rFont val="Arial"/>
        <family val="2"/>
      </rPr>
      <t xml:space="preserve"> Transit rail: rail typically within an urban center, such as subways, elevated railways, metropolitan railways (metro), streetcars, trolley cars, and tramways.</t>
    </r>
  </si>
  <si>
    <t>R-507A</t>
  </si>
  <si>
    <t>2025 GHG Emissions Factors Hub</t>
  </si>
  <si>
    <t>https://www.epa.gov/climateleadership/ghg-emission-factors-hub</t>
  </si>
  <si>
    <t>Excel download</t>
  </si>
  <si>
    <t>CO2 Emissions Per Unit of Delivered Heat by Technology Type</t>
  </si>
  <si>
    <t>CO2 Intensity by Fuel Type</t>
  </si>
  <si>
    <t>SO2 Intensity by Fuel Type</t>
  </si>
  <si>
    <t>NOx Intensity by Fuel Type</t>
  </si>
  <si>
    <t>https://www.epa.gov/air-emissions-factors-and-quantification/ap-42-fifth-edition-volume-i-chapter-1-external-0</t>
  </si>
  <si>
    <t>AP 42, Fifth Edition, Volume I Chapter 1: External Combustion Sources</t>
  </si>
  <si>
    <t>PM2.5 Intensity by Fuel Type</t>
  </si>
  <si>
    <t>lb PM2.5/ton</t>
  </si>
  <si>
    <t>lb SO2/ton</t>
  </si>
  <si>
    <t>ton of coal</t>
  </si>
  <si>
    <t>thousand gal of oil</t>
  </si>
  <si>
    <t>million scf</t>
  </si>
  <si>
    <t>kWh/ton</t>
  </si>
  <si>
    <t>kWh/thousand gal</t>
  </si>
  <si>
    <t>kWh/million scf</t>
  </si>
  <si>
    <t>same as above</t>
  </si>
  <si>
    <t>lb PM2.5/thousand gal</t>
  </si>
  <si>
    <t>lb PM2.5/million scf</t>
  </si>
  <si>
    <t>lb NOx/ton</t>
  </si>
  <si>
    <t>lb SO2/thousand gal</t>
  </si>
  <si>
    <t>lb SO2/million scf</t>
  </si>
  <si>
    <t>lb NOx/thousand gal</t>
  </si>
  <si>
    <t>lb NOx/million scf</t>
  </si>
  <si>
    <t>lb</t>
  </si>
  <si>
    <t>g</t>
  </si>
  <si>
    <t>g/lb</t>
  </si>
  <si>
    <t>g PM2.5/kWh</t>
  </si>
  <si>
    <t>g SO2/kWh</t>
  </si>
  <si>
    <t>g NOx/kWh</t>
  </si>
  <si>
    <t>g/kWh</t>
  </si>
  <si>
    <t>tonnes/GWh</t>
  </si>
  <si>
    <t>g/tonne</t>
  </si>
  <si>
    <t>GWh</t>
  </si>
  <si>
    <t>kWh/GWh</t>
  </si>
  <si>
    <t>Current and Future Estimates of Marginal Emission Factors for Indian Power Generation</t>
  </si>
  <si>
    <t>Sengupta et. al.</t>
  </si>
  <si>
    <t>https://pubs.acs.org/doi/10.1021/acs.est.1c07500?ref=pdf</t>
  </si>
  <si>
    <t>Figure S1 (visual estimates)</t>
  </si>
  <si>
    <t>PM2.5 Emissions Per Unit of Delivered Heat by Technology Type</t>
  </si>
  <si>
    <t>SO2 Emissions Per Unit of Delivered Heat by Technology Type</t>
  </si>
  <si>
    <t>Elec. res. boiler or furnace - grid</t>
  </si>
  <si>
    <t>Coal-fired boiler or furnace (&lt;500 °C)</t>
  </si>
  <si>
    <t>Petroleum-fired boiler or furnace  (&lt;500 °C)</t>
  </si>
  <si>
    <t>Natural gas-fired boiler or furnace (&lt;500 °C)</t>
  </si>
  <si>
    <t>Levelized Cost of Heat by Technology Type (200-500C)</t>
  </si>
  <si>
    <t>Heat pumps (&lt;100 °C)</t>
  </si>
  <si>
    <t>Heat pumps (100-200 °C)</t>
  </si>
  <si>
    <t>Levelized Cost of Heat by Technology Type (500-1000 °C)</t>
  </si>
  <si>
    <t>Levelized Cost of Heat by Technology Type (1000-1800 °C)</t>
  </si>
  <si>
    <t>kgCO2/kWh</t>
  </si>
  <si>
    <t>NOx Emissions Per Unit of Delivered Heat by Technology Type</t>
  </si>
  <si>
    <t>Low-Temp Data</t>
  </si>
  <si>
    <t>Efficiency</t>
  </si>
  <si>
    <t>Source</t>
  </si>
  <si>
    <t>Ratio Relative to Natural Gas</t>
  </si>
  <si>
    <t>DOE Temperature vs. Efficiency Curve</t>
  </si>
  <si>
    <t>Temperature band from this study</t>
  </si>
  <si>
    <t>Reference temp. (F)</t>
  </si>
  <si>
    <t>Reference temp (C)</t>
  </si>
  <si>
    <t>&lt;100 C</t>
  </si>
  <si>
    <t>100-200 C</t>
  </si>
  <si>
    <t>200-500 C</t>
  </si>
  <si>
    <t>500-1000 C</t>
  </si>
  <si>
    <t>1000-1800 C</t>
  </si>
  <si>
    <t>Efficiency from DOE Curve</t>
  </si>
  <si>
    <t>Note</t>
  </si>
  <si>
    <t>Fuel Type Adjustments</t>
  </si>
  <si>
    <t>Coal efficiency</t>
  </si>
  <si>
    <t>Petroleum efficiency</t>
  </si>
  <si>
    <t>NG efficiency</t>
  </si>
  <si>
    <t>Extrapolated from DOE efficiency curve, which does not go lower than 300 F</t>
  </si>
  <si>
    <t>U.S. Department of Energy</t>
  </si>
  <si>
    <t>Page 80, Available Heat chart</t>
  </si>
  <si>
    <t>We select a reference temperature to represent each temperature band in this study. We pick temperatures that line up with one of the</t>
  </si>
  <si>
    <t>200-F increment lines in the DOE figure above and that are close to the center of each temperature band. (The temperature bands are</t>
  </si>
  <si>
    <t>defined in Celsius.)</t>
  </si>
  <si>
    <t>DOE indicates: "Most high temperature direct-fired furnaces, radiant tubes, and boilers operate with about 10% to 20% excess combustion air at high fire to prevent the formation of dangerous carbon monoxide and soot deposits on heat transfer surfaces and inside radiant tubes."</t>
  </si>
  <si>
    <t>Then we choose the value on the 10% excess air curve from the DOE figure above.  We use the 10% curve because</t>
  </si>
  <si>
    <t>https://www.energy.gov/sites/prod/files/2016/04/f30/Improving%20Process%20Heating%20System%20Performance%20A%20Sourcebook%20for%20Industry%20Third%20Edition_0.pdf</t>
  </si>
  <si>
    <t>Improving Process Heating System Performance: A Sourcebook for Industry (Third Edition)</t>
  </si>
  <si>
    <t>&lt;100 °C</t>
  </si>
  <si>
    <t>100-200 °C</t>
  </si>
  <si>
    <t>200-500 °C</t>
  </si>
  <si>
    <t>500-1000 °C</t>
  </si>
  <si>
    <t>1000-1800 °C</t>
  </si>
  <si>
    <t>Heat pumps - grid</t>
  </si>
  <si>
    <t>Coal-fired furnace</t>
  </si>
  <si>
    <t>Petroleum-fired furnace</t>
  </si>
  <si>
    <t>Natural gas-fired furnace</t>
  </si>
  <si>
    <t>Electric resistance furnace - captive RE</t>
  </si>
  <si>
    <t>Electric resistance boiler - captive RE</t>
  </si>
  <si>
    <t>Coal-fired boiler</t>
  </si>
  <si>
    <t>Petroleum-fired boiler</t>
  </si>
  <si>
    <t>Natural gas-fired boiler</t>
  </si>
  <si>
    <t>Heat pump - grid</t>
  </si>
  <si>
    <t>Heat pump - captive RE</t>
  </si>
  <si>
    <r>
      <t>kg CO</t>
    </r>
    <r>
      <rPr>
        <vertAlign val="subscript"/>
        <sz val="11"/>
        <color theme="1"/>
        <rFont val="Aptos Narrow"/>
        <family val="2"/>
        <scheme val="minor"/>
      </rPr>
      <t>2</t>
    </r>
    <r>
      <rPr>
        <sz val="11"/>
        <color theme="1"/>
        <rFont val="Aptos Narrow"/>
        <family val="2"/>
        <scheme val="minor"/>
      </rPr>
      <t>/kWh</t>
    </r>
    <r>
      <rPr>
        <vertAlign val="subscript"/>
        <sz val="11"/>
        <color theme="1"/>
        <rFont val="Aptos Narrow"/>
        <family val="2"/>
        <scheme val="minor"/>
      </rPr>
      <t>th</t>
    </r>
  </si>
  <si>
    <t>Rs/kgCO2</t>
  </si>
  <si>
    <r>
      <t>g/kWh</t>
    </r>
    <r>
      <rPr>
        <vertAlign val="subscript"/>
        <sz val="11"/>
        <color theme="1"/>
        <rFont val="Aptos Narrow"/>
        <family val="2"/>
        <scheme val="minor"/>
      </rPr>
      <t>th</t>
    </r>
  </si>
  <si>
    <r>
      <t>Rs/kWh</t>
    </r>
    <r>
      <rPr>
        <vertAlign val="subscript"/>
        <sz val="11"/>
        <color theme="1"/>
        <rFont val="Aptos Narrow"/>
        <family val="2"/>
        <scheme val="minor"/>
      </rPr>
      <t>th</t>
    </r>
  </si>
  <si>
    <t>See "Combustion Efficiency" tab</t>
  </si>
  <si>
    <t>References</t>
  </si>
  <si>
    <t>Temperature band</t>
  </si>
  <si>
    <t>end of graphs</t>
  </si>
  <si>
    <t>https://www.eia.gov/energyexplained/units-and-calculators/energy-conversion-calculators.php</t>
  </si>
  <si>
    <t>https://www.agora-industry.org/data-tools/power-2-heat-transformation-cost-calculator#downloads</t>
  </si>
  <si>
    <t>Power-2-Heat Transformation Cost Calculator</t>
  </si>
  <si>
    <t>Münnich and Metz</t>
  </si>
  <si>
    <t>Rissman and Gimon</t>
  </si>
  <si>
    <t>Industrial Thermal Batteries: Decarbonizing U.S. Industry While Supporting a High-Renewables Grid</t>
  </si>
  <si>
    <t>https://energyinnovation.org/report/thermal-batteries-decarbonizing-u-s-industry-while-supporting-a-high-renewables-grid/</t>
  </si>
  <si>
    <t>https://www.chinesestandard.net/PDF.aspx/GB24500-2020</t>
  </si>
  <si>
    <t>Minimum allowable values of energy efficiency and energy efficiency grades of industrial boilers</t>
  </si>
  <si>
    <t>State Administration for Market Regulation, State Council of China</t>
  </si>
  <si>
    <t>Combustion-based energy sources - no waste heat recovery</t>
  </si>
  <si>
    <t>Combustion-based energy sources - with waste heat recovery</t>
  </si>
  <si>
    <t>Combustion Efficiency Without Waste Heat Recovery</t>
  </si>
  <si>
    <t>Combustion Efficiency With Waste Heat Recovery</t>
  </si>
  <si>
    <t>Efficiency Curve for Equipment with Waste Heat Recovery</t>
  </si>
  <si>
    <t>Steven R. Mickey</t>
  </si>
  <si>
    <t>Efficient Gas Heating of Industrial Furnaces</t>
  </si>
  <si>
    <t>https://thermalprocessing.com/efficient-gas-heating-of-industrial-furnaces/</t>
  </si>
  <si>
    <t>Figure 1</t>
  </si>
  <si>
    <t>The ɛ = 0 curve roughly corresponds to the 10% excess air curve on the DOE graph above. On this graphs, the ɛ = 0.4 curve, ɛ = 0.6 curve,</t>
  </si>
  <si>
    <t>and ɛ = 0.8 curve show the efficiency of industrial gas-burning equipment using different waste heat recovery technologies.</t>
  </si>
  <si>
    <t xml:space="preserve">corresponds with the reference temperature for each temperature band. </t>
  </si>
  <si>
    <t>To estimate the efficiency of gas combustion equipment retrofitted with waste heat recovery, we select the value on the ɛ = 0.4 curve that</t>
  </si>
  <si>
    <t>Graph Scaling Factors</t>
  </si>
  <si>
    <t>Pixels (mesured)</t>
  </si>
  <si>
    <t>Degrees Celsius (X-axis)</t>
  </si>
  <si>
    <t>100% efficiency (Y-axis)</t>
  </si>
  <si>
    <t>Reference temp. (°C)</t>
  </si>
  <si>
    <t>Temp. (pixels, calculated)</t>
  </si>
  <si>
    <t>Corresponding efficiency (pixels, measured)</t>
  </si>
  <si>
    <t>Corresponding efficiency from ɛ = 0.4 curve (%)</t>
  </si>
  <si>
    <t>We use the same reference temperatures as chosen for the DOE graph above for consistency, which is why the reference temps are not round numbers.</t>
  </si>
  <si>
    <t>Coal-fired boiler + WHR</t>
  </si>
  <si>
    <t>Petroleum-fired boiler + WHR</t>
  </si>
  <si>
    <t>Natural gas-fired boiler + WHR</t>
  </si>
  <si>
    <t>Heat pump + MVC - captive RE</t>
  </si>
  <si>
    <t>Coal-fired furnace + WHR</t>
  </si>
  <si>
    <t>Petroleum-fired furnace + WHR</t>
  </si>
  <si>
    <t>Natural gas-fired furnace + WHR</t>
  </si>
  <si>
    <t>https://www.mahadiscom.in/consumer/wp-content/uploads/2023/05/OA-Charges_April_23-1.pdf</t>
  </si>
  <si>
    <t>Open Access Charges</t>
  </si>
  <si>
    <t>Maharashtra State Electricity Distribution Company Ltd.</t>
  </si>
  <si>
    <t>Rs/kW/month</t>
  </si>
  <si>
    <t>RE Prices</t>
  </si>
  <si>
    <t>Capacity factor</t>
  </si>
  <si>
    <t>Hours per month</t>
  </si>
  <si>
    <t>hours</t>
  </si>
  <si>
    <t>Intra-state transmission losses</t>
  </si>
  <si>
    <t>Transmission tariff</t>
  </si>
  <si>
    <t>Transmission charge (per kWh)</t>
  </si>
  <si>
    <t>Rs/kVAh</t>
  </si>
  <si>
    <t>Power factor</t>
  </si>
  <si>
    <t>Distribution costs</t>
  </si>
  <si>
    <t>Distribution losses</t>
  </si>
  <si>
    <t>Total Intra-State Wheeling Costs</t>
  </si>
  <si>
    <t>Distrbution charges</t>
  </si>
  <si>
    <t>Wheeling Charges for Grid-Delivered Captive RE</t>
  </si>
  <si>
    <t>https://www.energetica-india.net/news/engie-nlc-rays-power-infra-oriana-power-win-secis-1200-mw-solar-plus-3600-mwh-ess-auction</t>
  </si>
  <si>
    <t>Energetica India</t>
  </si>
  <si>
    <t>Engie, NLC, Rays Power Infra, Oriana Power Win SECI's 1200 MW Solar Plus 3,600 MWh ESS Auction</t>
  </si>
  <si>
    <t>Auction of Solar Corporation of India (SECI)</t>
  </si>
  <si>
    <t>https://www.iea.org/policies/6373-auction-of-solar-corporation-of-india-seci</t>
  </si>
  <si>
    <t>International Energy Agency</t>
  </si>
  <si>
    <t>Battery storage adder (90% capacity factor)</t>
  </si>
  <si>
    <t>Local RE (off-grid)</t>
  </si>
  <si>
    <t>Battery storage adder (80% capacity factor)</t>
  </si>
  <si>
    <t xml:space="preserve">This is based on SECI's recent auction price of Rs 3.1/kWh for solar + 6-hr storage (1200 MW solar + 600MW/3600 MWh storage), which is equivalent to storing ~50% of daily solar generation or running a 300 MW solar power plant at ~80% capacity factor. Assuming a solar price of Rs 2.2/kWh (acounting for oversizing, low margins etc), storage adder costs are 0.9 Rs/kWh. </t>
  </si>
  <si>
    <t>Increases the battery storage adder cost in SECI's auction to represent the cost of a 90% capacity factor system (storing ~60% of daily solar generation).</t>
  </si>
  <si>
    <t>Local RE + storage (90% capacity factor)</t>
  </si>
  <si>
    <t>Wheeling charge (90% capacity factor)</t>
  </si>
  <si>
    <t>see above</t>
  </si>
  <si>
    <t>Grid-delivered captive RE (90% capacity factor)</t>
  </si>
  <si>
    <t>See "RE Prices" tab</t>
  </si>
  <si>
    <t>uses non-boiler med-temp capex factor</t>
  </si>
  <si>
    <t>Waste heat recovery adder</t>
  </si>
  <si>
    <t>$/W</t>
  </si>
  <si>
    <t>Based on a power system waste heat conversion technology.</t>
  </si>
  <si>
    <t>This is assumed to be analogous to the plug-in or central heat exchanger waste heat recovery technology used in this study (see "Combustion Efficiency" tab)</t>
  </si>
  <si>
    <t>$/kW</t>
  </si>
  <si>
    <t>Heat Exchanger ($/kWh)</t>
  </si>
  <si>
    <t>Page 64, Table 17</t>
  </si>
  <si>
    <t>https://docs.nrel.gov/docs/fy18osti/70485.pdf</t>
  </si>
  <si>
    <t>Electrification Futures Study: End-Use Electric Technology Cost and Performance Projections through 2050</t>
  </si>
  <si>
    <t>National Renewable Energy Laboratory</t>
  </si>
  <si>
    <t>Waste Heat Recovery CapEx</t>
  </si>
  <si>
    <t>Waste Heat Conversion CapEx</t>
  </si>
  <si>
    <t>Heat Engine CapEx</t>
  </si>
  <si>
    <t>Heat Exchanger CapEx ($/W)</t>
  </si>
  <si>
    <t>Heat Exchanger CapEx ($/kW)</t>
  </si>
  <si>
    <t>Geffroy et. al.</t>
  </si>
  <si>
    <t>Techno-economic analysis of waste-heat conversion</t>
  </si>
  <si>
    <t>https://www.sciencedirect.com/science/article/pii/S2542435121004918</t>
  </si>
  <si>
    <t>Page 3087</t>
  </si>
  <si>
    <t>Page 8</t>
  </si>
  <si>
    <t>Assuming 1 W = 0.001 kW</t>
  </si>
  <si>
    <t>Combustion Equipment Annual Operating Hours</t>
  </si>
  <si>
    <t>Based on the annual operating hours of industrial natural gas boilers.</t>
  </si>
  <si>
    <t>Heat Exchanger (Rs/kWh)</t>
  </si>
  <si>
    <t>Rs/Kwh</t>
  </si>
  <si>
    <t>Assuming 1 USD = 88.8 Rs</t>
  </si>
  <si>
    <t>See "WHR CapEx" tab</t>
  </si>
  <si>
    <t>Thermal battery - onsite RE</t>
  </si>
  <si>
    <t>Heat pump - onsite RE</t>
  </si>
  <si>
    <t>Electric resistance equipt. - onsite RE</t>
  </si>
  <si>
    <t>Electric resistance equipt. - captive RE</t>
  </si>
  <si>
    <t>Electric resistance equipt. - grid (retail)</t>
  </si>
  <si>
    <t>Heat pump - grid (retail)</t>
  </si>
  <si>
    <t>100-200  °C</t>
  </si>
  <si>
    <t>500-1,000 °C</t>
  </si>
  <si>
    <t>1,000-1,800  °C</t>
  </si>
  <si>
    <t>Heat pump + MVC - onsite RE</t>
  </si>
  <si>
    <t>Heat pump + MVC - grid (retail)</t>
  </si>
  <si>
    <t>Electric resistance boiler - onsite RE</t>
  </si>
  <si>
    <t>Electric resistance boiler - grid (retail)</t>
  </si>
  <si>
    <t>Electric resistance furnace - grid (retail)</t>
  </si>
  <si>
    <t>Electric resistance furnace - onsite RE</t>
  </si>
  <si>
    <t>Levelized Cost of Heat by Technology Type (All Temperatures)</t>
  </si>
  <si>
    <t>$/kWh/yr</t>
  </si>
  <si>
    <t>Rs/kWh/yr</t>
  </si>
  <si>
    <t>See right</t>
  </si>
  <si>
    <t>Heat Pump CAPEX</t>
  </si>
  <si>
    <t>hrs/yr</t>
  </si>
  <si>
    <t>Annual hours</t>
  </si>
  <si>
    <t>Per-kW CAPEX</t>
  </si>
  <si>
    <t>Per-kWh CAPEX</t>
  </si>
  <si>
    <t>Industrial High-Temperature Heat Pumps. Task 1 – Technologies: Yearly Report 2025</t>
  </si>
  <si>
    <t>https://heatpumpingtechnologies.org/project68/task1/</t>
  </si>
  <si>
    <t>Zühlsdorf, B., Andersen, M. P., Tammone, C. et.al.</t>
  </si>
  <si>
    <t>Page 16, Figure 1-4</t>
  </si>
  <si>
    <t>Emerson Climate Technologies</t>
  </si>
  <si>
    <t>Industrial Heat Pumps</t>
  </si>
  <si>
    <t>https://web.archive.org/web/20210702173253/https://climate.emerson.com/documents/vilter-heat-pump-white-paper-en-us-5411194.pdf</t>
  </si>
  <si>
    <t>Page 5-7. Capacity factor is based on the average annual operating hours across the three examples, assuming each operates at full capacity.</t>
  </si>
  <si>
    <t>Elec. resistance boiler - grid (retail)</t>
  </si>
  <si>
    <t>Elec. resistance boiler - onsite RE</t>
  </si>
  <si>
    <t>Elec. resistance boiler - captive RE</t>
  </si>
  <si>
    <t>green hydrogen if</t>
  </si>
  <si>
    <t>low-carbon hydrogen if</t>
  </si>
  <si>
    <t>Biomass-fired boiler</t>
  </si>
  <si>
    <t>Biomass-fired boiler + WHR</t>
  </si>
  <si>
    <t>Biomass</t>
  </si>
  <si>
    <t>Ministry of Power, Government of India</t>
  </si>
  <si>
    <t>https://www.bharatwoodpellet.com/wp-content/uploads/2025/07/Benchmark-Price-T-NT-NCR-NR.WR_.pdf</t>
  </si>
  <si>
    <t>Price Benchmarking of Biomass Pellets for co-firing in Thermal Power Plants -reg.</t>
  </si>
  <si>
    <t>p. 3-4</t>
  </si>
  <si>
    <t>Biomass combustion efficiency is assumed to be equivalent to coal combustion efficiency.</t>
  </si>
  <si>
    <t>Electricity (Onsite &amp; Captive RE)</t>
  </si>
  <si>
    <t>Carbon Credit Trading Scheme (CCTS) Calculation in India</t>
  </si>
  <si>
    <t>https://sentra.world/blogs/ccts/carbon-credit-trading-scheme-calculation/</t>
  </si>
  <si>
    <t>Sentra.world</t>
  </si>
  <si>
    <t>Biomass-fired boiler or furnace</t>
  </si>
  <si>
    <t>Biomass-fired furnace</t>
  </si>
  <si>
    <t>Biomass-fired furnace + WHR</t>
  </si>
  <si>
    <t>Biomass-fired equipt.</t>
  </si>
  <si>
    <t>Coal-fired equipt.</t>
  </si>
  <si>
    <t>Coal-fired equipt. + WHR</t>
  </si>
  <si>
    <t>Petroleum-fired equipt.</t>
  </si>
  <si>
    <t>Petroleum-fired equipt. + WHR</t>
  </si>
  <si>
    <t>Natural gas-fired equipt</t>
  </si>
  <si>
    <t>Natural gas-fired equipt + WHR</t>
  </si>
  <si>
    <t>Biomass-fired equipt. + WHR</t>
  </si>
  <si>
    <t>Energy Prices</t>
  </si>
  <si>
    <t>Retail grid electricity</t>
  </si>
  <si>
    <t>Price</t>
  </si>
  <si>
    <t>Ember Energy</t>
  </si>
  <si>
    <t>RE-powering India’s heavy industries: 20 GW today, 24/7 tomorrow</t>
  </si>
  <si>
    <t>https://ember-energy.org/latest-insights/re-powering-indias-heavy-industries-20-gw-today-24-7-tomorrow/chapter-1-mechanisms-for-re-procurement/</t>
  </si>
  <si>
    <t>Graph: Procuring renewable power via open access mechanisms is cheaper than grid power for industries in most Indian states</t>
  </si>
  <si>
    <t>Electricity Prices (Rs/kWh) through Nov. 2024</t>
  </si>
  <si>
    <t>RE captive</t>
  </si>
  <si>
    <t>RE third-party</t>
  </si>
  <si>
    <t>Grid (variable component only)</t>
  </si>
  <si>
    <t>Grid (at U.S. price ratios)</t>
  </si>
  <si>
    <t>Grid (for industrial buyers)</t>
  </si>
  <si>
    <t>Grid (avg. for all buyers)</t>
  </si>
  <si>
    <t>Perc. reduction for Captive RE vs. Grid (industrial buyers)</t>
  </si>
  <si>
    <t>Perc. reduction for Captive RE vs. Grid (avg. of all buyers)</t>
  </si>
  <si>
    <t>Perc. reduction for Captive RE vs. Grid (at U.S. price ratios)</t>
  </si>
  <si>
    <t>Coal-fired boiler or furnace + WHR</t>
  </si>
  <si>
    <t>Petroleum-fired boiler or furnace + WHR</t>
  </si>
  <si>
    <t>Natural gas-fired boiler or furnace + WHR</t>
  </si>
  <si>
    <t>All temperatures up to 1,800 °C</t>
  </si>
  <si>
    <t>g SO2/kg</t>
  </si>
  <si>
    <t>Gadi et. al.</t>
  </si>
  <si>
    <t>https://b.tellusjournals.se/articles/10.3402/tellusb.v55i3.16370</t>
  </si>
  <si>
    <t>Emissions of SO2 and NOx from biofuels in India</t>
  </si>
  <si>
    <t>kg biomass (bagasse)</t>
  </si>
  <si>
    <t>MJ</t>
  </si>
  <si>
    <t>https://link.springer.com/article/10.1186/s40643-025-00878-5</t>
  </si>
  <si>
    <t>MJ/kg</t>
  </si>
  <si>
    <t>kWh/MJ</t>
  </si>
  <si>
    <t>Biomass-fired boiler or furnace + WHR</t>
  </si>
  <si>
    <t>lb PM2.5/mmBtu</t>
  </si>
  <si>
    <t>Tables 1.1-3 (spreader stoker), 1.1-9, 1.6-1 (wet wood, no PM control), 1.8-1, 1.3-1 (distillate oil-fired boiler), 1.4-1 (large wall-fired boilers), and 1.4-2</t>
  </si>
  <si>
    <t>Source: 23</t>
  </si>
  <si>
    <t>Source: 26</t>
  </si>
  <si>
    <t>Electricity (Local solar)</t>
  </si>
  <si>
    <t>Electricity (Local solar + battery storage)</t>
  </si>
  <si>
    <t>Electricity (Grid-delivered captive solar)</t>
  </si>
  <si>
    <t>Loan Bazaar</t>
  </si>
  <si>
    <t>Business Loan Interest Rates</t>
  </si>
  <si>
    <t>https://loanbazaar.co/business-loan-interest-rates/</t>
  </si>
  <si>
    <t>https://www.researchgate.net/publication/4785894_Lifetimes_of_machinery_and_equipment_Evidence_from_Dutch_manufacturing</t>
  </si>
  <si>
    <t>Lifetimes of machinery and equipment: Evidence from Dutch Manufacturing</t>
  </si>
  <si>
    <t>Abdul Azeez Erumban</t>
  </si>
  <si>
    <t>Onsite solar</t>
  </si>
  <si>
    <t>Onsite solar + battery storage</t>
  </si>
  <si>
    <t>Captive solar + battery storage</t>
  </si>
  <si>
    <t>Incremental LCOH Values Per Temperature Range for Summary Chart</t>
  </si>
  <si>
    <t>Key to tab colors:</t>
  </si>
  <si>
    <t>Complete data source citations appear on the "References" tab. Reference numbers are used on other tabs to indicate which data source(s) on the References tab provided which input data values.</t>
  </si>
  <si>
    <t>This model is released under the GNU General Public License v3.0 or any later version.</t>
  </si>
  <si>
    <r>
      <rPr>
        <vertAlign val="superscript"/>
        <sz val="11"/>
        <color theme="1"/>
        <rFont val="Aptos Narrow"/>
        <family val="2"/>
        <scheme val="minor"/>
      </rPr>
      <t>1</t>
    </r>
    <r>
      <rPr>
        <sz val="11"/>
        <color theme="1"/>
        <rFont val="Aptos Narrow"/>
        <family val="2"/>
        <scheme val="minor"/>
      </rPr>
      <t xml:space="preserve"> Energy Innovation: Policy and Technology LLC</t>
    </r>
  </si>
  <si>
    <t>April 2026</t>
  </si>
  <si>
    <t>Model version: 1.0.0</t>
  </si>
  <si>
    <t>MMT CO2</t>
  </si>
  <si>
    <t>Purchased Electricity</t>
  </si>
  <si>
    <t>Cement Calcination</t>
  </si>
  <si>
    <t>Industry</t>
  </si>
  <si>
    <t>Rank</t>
  </si>
  <si>
    <t>Version reallocating electricity sector emissions to electricity-demanding sectors</t>
  </si>
  <si>
    <t>CO2 Emissions by Industrial Subsector</t>
  </si>
  <si>
    <t>Others includes Agriculture, Water, Mining, Construction, and Coal/Biomass Gasification</t>
  </si>
  <si>
    <t>Others</t>
  </si>
  <si>
    <t>Transportation</t>
  </si>
  <si>
    <t>Buildings</t>
  </si>
  <si>
    <t>Manufacturing</t>
  </si>
  <si>
    <t>Electricity</t>
  </si>
  <si>
    <t>C to CO2</t>
  </si>
  <si>
    <t>CO2 Emissions by Sector</t>
  </si>
  <si>
    <t>EJ</t>
  </si>
  <si>
    <t>&gt; 1000°C</t>
  </si>
  <si>
    <t>500-1000°C</t>
  </si>
  <si>
    <t>200-500°C</t>
  </si>
  <si>
    <t>100-200°C</t>
  </si>
  <si>
    <t>&lt; 100°C</t>
  </si>
  <si>
    <t>Electric heating</t>
  </si>
  <si>
    <t>Electric non-heating</t>
  </si>
  <si>
    <t>Total</t>
  </si>
  <si>
    <t>Manufacturing Non-Feedstock Energy Use by Temperature</t>
  </si>
  <si>
    <t>Feedstocks</t>
  </si>
  <si>
    <t>Purchased Heat</t>
  </si>
  <si>
    <t>Final Energy Use by Subindustry</t>
  </si>
  <si>
    <t>Others includes Agriculture, Water, Mining, and Construction</t>
  </si>
  <si>
    <t>Final Energy Use by Sector</t>
  </si>
  <si>
    <t>Other manufacturing</t>
  </si>
  <si>
    <t>Other metal products</t>
  </si>
  <si>
    <t>Electronics</t>
  </si>
  <si>
    <t>Vehicles &amp; transport equipment</t>
  </si>
  <si>
    <t>Machinery</t>
  </si>
  <si>
    <t>Nonferrous metals</t>
  </si>
  <si>
    <t>Iron &amp; steel</t>
  </si>
  <si>
    <t>Non-metallic minerals</t>
  </si>
  <si>
    <t>Plastic &amp; rubber products</t>
  </si>
  <si>
    <t>Chemicals</t>
  </si>
  <si>
    <t>Refining &amp; fuel processing</t>
  </si>
  <si>
    <t>Pulp, paper, &amp; printing</t>
  </si>
  <si>
    <t>Wood &amp; furniture</t>
  </si>
  <si>
    <t>Textiles, leather, &amp; apparel</t>
  </si>
  <si>
    <t>Food, beverage, &amp; tobacco</t>
  </si>
  <si>
    <t>Industry Categories from Combined Industrial Energy Use Data</t>
  </si>
  <si>
    <t>Energy Use Breakdown</t>
  </si>
  <si>
    <t>Machinery and Equipment</t>
  </si>
  <si>
    <t>Transport Equipment</t>
  </si>
  <si>
    <t>Primary Aluminum</t>
  </si>
  <si>
    <t>Primary Steel</t>
  </si>
  <si>
    <t>Cement</t>
  </si>
  <si>
    <t>Pulp and Paper</t>
  </si>
  <si>
    <t>Wood and Wood Products</t>
  </si>
  <si>
    <t>Textiles</t>
  </si>
  <si>
    <t>Food</t>
  </si>
  <si>
    <t>Mapped Madeddu Category</t>
  </si>
  <si>
    <t>Combustion Heating Temperature Breakdown</t>
  </si>
  <si>
    <t>Other Non-Ferrous Metals</t>
  </si>
  <si>
    <t>Electricity Use Breakdown</t>
  </si>
  <si>
    <t>We have electricity use data from India, so we separate into two tables, one to split up electricity into heating and non-heating, and one to split up combustion energy by temperature.</t>
  </si>
  <si>
    <t>Ceramics</t>
  </si>
  <si>
    <t>Secondary Steel</t>
  </si>
  <si>
    <t>Secondary Aluminum</t>
  </si>
  <si>
    <t>400-1000°C</t>
  </si>
  <si>
    <t>100-400°C</t>
  </si>
  <si>
    <t>Reallocating Into More Temperature Buckets with Better Breakpoints</t>
  </si>
  <si>
    <t>Combustion heating</t>
  </si>
  <si>
    <t>Useful Energy by Temperature by Subindustry</t>
  </si>
  <si>
    <t>Supplementary materials, Table A2 and Figure A7</t>
  </si>
  <si>
    <t>https://doi.org/10.1088/1748-9326/abbd02</t>
  </si>
  <si>
    <t>The CO2 reduction potential for the European industry via direct electrification of heat supply (power-to-heat)</t>
  </si>
  <si>
    <t>Silvia Madeddu et al.</t>
  </si>
  <si>
    <t>CO2 Emissions (million metric tons CO2)</t>
  </si>
  <si>
    <t>Industrial CO2 Emissions by Energy Type (2022 Actual)</t>
  </si>
  <si>
    <t>https://energyinnovation.org/report/the-industrial-transformation-technology-and-investment-model/</t>
  </si>
  <si>
    <t>Industrial Transformation Technology and Investment Model</t>
  </si>
  <si>
    <t>Rissman et. al.</t>
  </si>
  <si>
    <t>MTC</t>
  </si>
  <si>
    <t>Water and Coal/Biomass Gasification</t>
  </si>
  <si>
    <t>Commercial Buildings</t>
  </si>
  <si>
    <t>Residential Buildings</t>
  </si>
  <si>
    <t>purchased electricity</t>
  </si>
  <si>
    <t>petroleum</t>
  </si>
  <si>
    <t>coal</t>
  </si>
  <si>
    <t>Non-Industrial Sectors (rest of economy)</t>
  </si>
  <si>
    <t>Mining</t>
  </si>
  <si>
    <t>Construction</t>
  </si>
  <si>
    <t>Agriculture</t>
  </si>
  <si>
    <t>Other industry</t>
  </si>
  <si>
    <t>Refining</t>
  </si>
  <si>
    <t>Paper</t>
  </si>
  <si>
    <t>Iron and steel</t>
  </si>
  <si>
    <t>Food processing</t>
  </si>
  <si>
    <t>Aluminum</t>
  </si>
  <si>
    <t>Rank Excl. Biomass &amp; Elec</t>
  </si>
  <si>
    <t>Total Excl. Biomass &amp; Elec</t>
  </si>
  <si>
    <t>Rank Excl. Biomass</t>
  </si>
  <si>
    <t>Total Excl. Biomass</t>
  </si>
  <si>
    <t>cement calcination</t>
  </si>
  <si>
    <t xml:space="preserve">Industry </t>
  </si>
  <si>
    <t>CO2 Emissions</t>
  </si>
  <si>
    <t>Data Year: 2021</t>
  </si>
  <si>
    <t>https://github.com/JGCRI/gcam-core</t>
  </si>
  <si>
    <t>Global Change Assessment Model version 8.2</t>
  </si>
  <si>
    <t>Pacific Northwest National Laboratory</t>
  </si>
  <si>
    <t>PJ</t>
  </si>
  <si>
    <t>Bioenergy and waste</t>
  </si>
  <si>
    <t>Natural gas</t>
  </si>
  <si>
    <t>Coal, coke, coal products</t>
  </si>
  <si>
    <t>iForest</t>
  </si>
  <si>
    <t>ASI</t>
  </si>
  <si>
    <t>BEE</t>
  </si>
  <si>
    <t>GCAM</t>
  </si>
  <si>
    <t>MOSPI</t>
  </si>
  <si>
    <t>UNSD</t>
  </si>
  <si>
    <t>Wood and Furniture</t>
  </si>
  <si>
    <t>Mining &amp; Quarrying</t>
  </si>
  <si>
    <t>UNSD and MOSPI have grouped all industrial electricity use (including "mining &amp; quarrying" and "construction") into this row, so they are not reliable for this row.</t>
  </si>
  <si>
    <t>Other Manufacturing - DO NOT USE, different sources have different scopes, recalculate from the totals minus subsectoral energy assignments</t>
  </si>
  <si>
    <t>Refining and Fuel Processing</t>
  </si>
  <si>
    <t>Textiles and Leather</t>
  </si>
  <si>
    <t>Pulp, Paper, and Printing</t>
  </si>
  <si>
    <t>Food and Tobacco</t>
  </si>
  <si>
    <t>Non-Metallic Minerals</t>
  </si>
  <si>
    <t>Non-Ferrous Metals</t>
  </si>
  <si>
    <t>Chemical and Petrochemical</t>
  </si>
  <si>
    <t>UNSD and GCAM include coke ovens and blast furnaces (which appear on separate rows in UNSD). It seems likely coke ovens and blast furnaces are not included for MOSPI, BEE, and ASI. For ASI, this row includes all metals, not just iron and steel.</t>
  </si>
  <si>
    <t>Iron and Steel</t>
  </si>
  <si>
    <t>ASI's total is incomplete because it isn't including fuels other than coal, electricity, and our calculated petroleum value.</t>
  </si>
  <si>
    <t>UNSD doesn't have electricity by subindustry, so it was not possible to subtract "mining &amp; quarrying" and "construction" from the electricity total.</t>
  </si>
  <si>
    <t>Includes coke ovens and blast furnaces, which appear on separate rows in UNSD.</t>
  </si>
  <si>
    <t>Total Industry Sector (incl. refining, mining, quarrying, construction)</t>
  </si>
  <si>
    <t>ASI values for petroleum are calculated from ASI financial data applied to UNSD's total petroleum quantity since ASI only reports financial metrics for petroleum.</t>
  </si>
  <si>
    <t>All values below exclude feedstocks</t>
  </si>
  <si>
    <r>
      <t>The green-highlighted cell in each row is the cell selected for use in the compiled dataset above.</t>
    </r>
    <r>
      <rPr>
        <i/>
        <sz val="11"/>
        <color theme="1"/>
        <rFont val="Aptos Narrow"/>
        <family val="2"/>
        <scheme val="minor"/>
      </rPr>
      <t xml:space="preserve"> (For one row, we take an average across all data sources.)</t>
    </r>
  </si>
  <si>
    <t>Bioenergy and Waste</t>
  </si>
  <si>
    <t>Unit: Exajoules (EJ)</t>
  </si>
  <si>
    <t>Final Composite Dataset</t>
  </si>
  <si>
    <t>Unit: Petajoules (PJ)</t>
  </si>
  <si>
    <t>Final Composite Dataset - Non-Feedstock Energy</t>
  </si>
  <si>
    <t>These sources are each shown on their own tabs (with reference numbers given there and full bibliographic details on the "References" tab).</t>
  </si>
  <si>
    <t>Water</t>
  </si>
  <si>
    <t>district heat</t>
  </si>
  <si>
    <t>Construction (i.e., asphalt)</t>
  </si>
  <si>
    <t>Feedstock Energy Consumption</t>
  </si>
  <si>
    <t>Non-Feedstock Energy Consumption</t>
  </si>
  <si>
    <t>Non-energy use</t>
  </si>
  <si>
    <t>Other consumption not elsewhere specified</t>
  </si>
  <si>
    <t>Households</t>
  </si>
  <si>
    <t>Commerce and public services</t>
  </si>
  <si>
    <t>Agriculture, forestry and fishing</t>
  </si>
  <si>
    <t>Other Consumption</t>
  </si>
  <si>
    <t>Pipeline transport</t>
  </si>
  <si>
    <t>Domestic navigation</t>
  </si>
  <si>
    <t>Domestic aviation</t>
  </si>
  <si>
    <t>Road</t>
  </si>
  <si>
    <t>Transport</t>
  </si>
  <si>
    <t>Industry consumption not elsewhere specified</t>
  </si>
  <si>
    <t>Textile and leather</t>
  </si>
  <si>
    <t>Paper, pulp and printing</t>
  </si>
  <si>
    <t>Food and tobacco</t>
  </si>
  <si>
    <t>Mining and quarrying</t>
  </si>
  <si>
    <t>Non-ferrous metals</t>
  </si>
  <si>
    <t>Chemical and petrochemical</t>
  </si>
  <si>
    <t>Manufacturing, construction and non-fuel mining industries</t>
  </si>
  <si>
    <t>Final Energy Consumption</t>
  </si>
  <si>
    <t>Losses</t>
  </si>
  <si>
    <t>Energy industries own use</t>
  </si>
  <si>
    <t>Other transformation</t>
  </si>
  <si>
    <t>Transformation in oil refineries</t>
  </si>
  <si>
    <t>Transformation in natural gas blending plants</t>
  </si>
  <si>
    <t>Transformation in blast furnaces</t>
  </si>
  <si>
    <t>Transformation in gas works</t>
  </si>
  <si>
    <t>Transformation in briquetting plants</t>
  </si>
  <si>
    <t>Transformation in coke ovens</t>
  </si>
  <si>
    <t>Transformation in CHP plants - main activity producers</t>
  </si>
  <si>
    <t>Transformation in electricity plants - main activity producers</t>
  </si>
  <si>
    <t>Electricity, Heat and CHP plants</t>
  </si>
  <si>
    <t>Transformation</t>
  </si>
  <si>
    <t>Transfers and recycled products</t>
  </si>
  <si>
    <t>Statistical differences</t>
  </si>
  <si>
    <t>Total energy supply</t>
  </si>
  <si>
    <t>Stock changes</t>
  </si>
  <si>
    <t>International aviation bunkers</t>
  </si>
  <si>
    <t>International marine bunkers</t>
  </si>
  <si>
    <t>Exports</t>
  </si>
  <si>
    <t>Imports</t>
  </si>
  <si>
    <t>Primary production</t>
  </si>
  <si>
    <t>Transactions</t>
  </si>
  <si>
    <t>Memo: Renewables</t>
  </si>
  <si>
    <t>Total energy</t>
  </si>
  <si>
    <t>Nuclear</t>
  </si>
  <si>
    <t>Biofuels and waste</t>
  </si>
  <si>
    <t>Oil Products</t>
  </si>
  <si>
    <t>Primary Oil</t>
  </si>
  <si>
    <t>Coal and peat products</t>
  </si>
  <si>
    <t>Primary coal and peat</t>
  </si>
  <si>
    <t>Commodity</t>
  </si>
  <si>
    <t>2022</t>
  </si>
  <si>
    <t>Time Period</t>
  </si>
  <si>
    <t>Terajoules</t>
  </si>
  <si>
    <t>India</t>
  </si>
  <si>
    <t>Reference Area</t>
  </si>
  <si>
    <t>https://data.un.org/SdmxBrowser/start</t>
  </si>
  <si>
    <t>2022 Energy Balances</t>
  </si>
  <si>
    <t>United Nations Statistical Division</t>
  </si>
  <si>
    <t>Oil refineries</t>
  </si>
  <si>
    <t>Non-specified industries</t>
  </si>
  <si>
    <t>Paper, pulp, and print</t>
  </si>
  <si>
    <t>Solar, Wind, Others</t>
  </si>
  <si>
    <t>Large Hydro</t>
  </si>
  <si>
    <t>Converted to PJ</t>
  </si>
  <si>
    <t>Table below presents energy in KTOE</t>
  </si>
  <si>
    <t>Non-specified</t>
  </si>
  <si>
    <t>Paper, pulp and print</t>
  </si>
  <si>
    <t>Chemical and petroleum</t>
  </si>
  <si>
    <t>Industry Sector</t>
  </si>
  <si>
    <t>MMSCM</t>
  </si>
  <si>
    <t>000 tonnes</t>
  </si>
  <si>
    <t>Other Petroleum Products</t>
  </si>
  <si>
    <t>Petroleum Coke</t>
  </si>
  <si>
    <t>ATF</t>
  </si>
  <si>
    <t>Petrol/Motor Spirits</t>
  </si>
  <si>
    <t>Bitumin</t>
  </si>
  <si>
    <t>Fuel Oil</t>
  </si>
  <si>
    <t>Diesel (HSD+LDO)</t>
  </si>
  <si>
    <t>Naphtha</t>
  </si>
  <si>
    <t>MOSPI Energy Commodity Balance for the Fiscal Year 2022-2023 (April 2022-March 2023)</t>
  </si>
  <si>
    <t>Table 7.1</t>
  </si>
  <si>
    <t>https://mospi.gov.in/sites/default/files/publication_reports/Energy_Statistics_2025/Energy%20Statistics%20India%202025_27032025.pdf</t>
  </si>
  <si>
    <t>Energy Statistics India 2025</t>
  </si>
  <si>
    <t>India Ministry of Statistics and Programme Implementation (MOSPI)</t>
  </si>
  <si>
    <t>regional woodpulp for energy</t>
  </si>
  <si>
    <t>paper</t>
  </si>
  <si>
    <t>Reference,date=2025-10-9T11:44:23-07:00</t>
  </si>
  <si>
    <t>elect_td_ind</t>
  </si>
  <si>
    <t>delivered coal</t>
  </si>
  <si>
    <t>refined liquids industrial</t>
  </si>
  <si>
    <t>other industrial feedstocks</t>
  </si>
  <si>
    <t>wholesale gas</t>
  </si>
  <si>
    <t>other industrial energy use</t>
  </si>
  <si>
    <t>delivered biomass</t>
  </si>
  <si>
    <t>H2 wholesale delivery</t>
  </si>
  <si>
    <t>H2 industrial</t>
  </si>
  <si>
    <t>mining energy use</t>
  </si>
  <si>
    <t>H2 wholesale dispensing</t>
  </si>
  <si>
    <t>iron and steel</t>
  </si>
  <si>
    <t>food processing</t>
  </si>
  <si>
    <t>global solar resource</t>
  </si>
  <si>
    <t>construction feedstocks</t>
  </si>
  <si>
    <t>construction energy use</t>
  </si>
  <si>
    <t>chemical feedstocks</t>
  </si>
  <si>
    <t>chemical energy use</t>
  </si>
  <si>
    <t>cement</t>
  </si>
  <si>
    <t>ammonia</t>
  </si>
  <si>
    <t>aluminum</t>
  </si>
  <si>
    <t>alumina</t>
  </si>
  <si>
    <t>agricultural energy use</t>
  </si>
  <si>
    <t>Input</t>
  </si>
  <si>
    <t>Sector</t>
  </si>
  <si>
    <t>Region</t>
  </si>
  <si>
    <t>Scenario</t>
  </si>
  <si>
    <t>query: energy &gt; end use sectors &gt; industry &gt; total industry &gt; industry final energy by service and fuel</t>
  </si>
  <si>
    <t>GCAM Final Energy by Subindustry</t>
  </si>
  <si>
    <t>oil refining</t>
  </si>
  <si>
    <t>refining</t>
  </si>
  <si>
    <t>regional oil</t>
  </si>
  <si>
    <t>Technology</t>
  </si>
  <si>
    <t>Subsector</t>
  </si>
  <si>
    <t>[calculated] net consumption by refineries</t>
  </si>
  <si>
    <t>gas to liquids</t>
  </si>
  <si>
    <t>coal to liquids</t>
  </si>
  <si>
    <t>corn ethanol</t>
  </si>
  <si>
    <t>biomass liquids</t>
  </si>
  <si>
    <t>cellulosic ethanol</t>
  </si>
  <si>
    <t>biodiesel</t>
  </si>
  <si>
    <t>FT biofuels</t>
  </si>
  <si>
    <t>BTL with hydrogen</t>
  </si>
  <si>
    <t>Output</t>
  </si>
  <si>
    <t>query: energy &gt; energy transformation &gt; refining &gt; refinery liquids production by tech</t>
  </si>
  <si>
    <t>traded oil</t>
  </si>
  <si>
    <t>imported crude oil</t>
  </si>
  <si>
    <t>domestic crude oil</t>
  </si>
  <si>
    <t>Mt</t>
  </si>
  <si>
    <t>regional corn</t>
  </si>
  <si>
    <t>regional corn for ethanol</t>
  </si>
  <si>
    <t>regional soybean</t>
  </si>
  <si>
    <t>Soybean</t>
  </si>
  <si>
    <t>regional biomassOil</t>
  </si>
  <si>
    <t>regional natural gas</t>
  </si>
  <si>
    <t>regional coal</t>
  </si>
  <si>
    <t>regional biomass</t>
  </si>
  <si>
    <t>query: energy &gt; energy transformation &gt; refining &gt; refinery inputs by tech (energy and feedstocks)</t>
  </si>
  <si>
    <t>GCAM Refining</t>
  </si>
  <si>
    <t>waste biomass for paper</t>
  </si>
  <si>
    <t>refined liquids</t>
  </si>
  <si>
    <t>trn_shipping_intl</t>
  </si>
  <si>
    <t>trn_pass_road_LDV_4W</t>
  </si>
  <si>
    <t>gas</t>
  </si>
  <si>
    <t>trn_pass_road_LDV</t>
  </si>
  <si>
    <t>trn_pass_road</t>
  </si>
  <si>
    <t>trn_pass</t>
  </si>
  <si>
    <t>trn_freight_road</t>
  </si>
  <si>
    <t>trn_freight</t>
  </si>
  <si>
    <t>trn_aviation_intl</t>
  </si>
  <si>
    <t>resid others modern_d9</t>
  </si>
  <si>
    <t>resid others modern_d8</t>
  </si>
  <si>
    <t>resid others modern_d7</t>
  </si>
  <si>
    <t>resid others modern_d6</t>
  </si>
  <si>
    <t>resid others modern_d5</t>
  </si>
  <si>
    <t>resid others modern_d4</t>
  </si>
  <si>
    <t>resid others modern_d3</t>
  </si>
  <si>
    <t>resid others modern_d2</t>
  </si>
  <si>
    <t>resid others modern_d10</t>
  </si>
  <si>
    <t>resid others modern_d1</t>
  </si>
  <si>
    <t>resid others coal_d9</t>
  </si>
  <si>
    <t>resid others coal_d8</t>
  </si>
  <si>
    <t>resid others coal_d7</t>
  </si>
  <si>
    <t>resid others coal_d6</t>
  </si>
  <si>
    <t>resid others coal_d5</t>
  </si>
  <si>
    <t>resid others coal_d4</t>
  </si>
  <si>
    <t>resid others coal_d3</t>
  </si>
  <si>
    <t>resid others coal_d2</t>
  </si>
  <si>
    <t>resid others coal_d10</t>
  </si>
  <si>
    <t>resid others coal_d1</t>
  </si>
  <si>
    <t>traditional biomass</t>
  </si>
  <si>
    <t>resid others TradBio_d9</t>
  </si>
  <si>
    <t>resid others TradBio_d8</t>
  </si>
  <si>
    <t>resid others TradBio_d7</t>
  </si>
  <si>
    <t>resid others TradBio_d6</t>
  </si>
  <si>
    <t>resid others TradBio_d5</t>
  </si>
  <si>
    <t>resid others TradBio_d4</t>
  </si>
  <si>
    <t>resid others TradBio_d3</t>
  </si>
  <si>
    <t>resid others TradBio_d2</t>
  </si>
  <si>
    <t>resid others TradBio_d10</t>
  </si>
  <si>
    <t>resid others TradBio_d1</t>
  </si>
  <si>
    <t>resid heating modern_d9</t>
  </si>
  <si>
    <t>resid heating modern_d8</t>
  </si>
  <si>
    <t>resid heating modern_d7</t>
  </si>
  <si>
    <t>resid heating modern_d6</t>
  </si>
  <si>
    <t>resid heating modern_d5</t>
  </si>
  <si>
    <t>resid heating modern_d4</t>
  </si>
  <si>
    <t>resid heating modern_d3</t>
  </si>
  <si>
    <t>resid heating modern_d2</t>
  </si>
  <si>
    <t>resid heating modern_d10</t>
  </si>
  <si>
    <t>resid heating modern_d1</t>
  </si>
  <si>
    <t>resid heating TradBio_d9</t>
  </si>
  <si>
    <t>resid heating TradBio_d8</t>
  </si>
  <si>
    <t>resid heating TradBio_d7</t>
  </si>
  <si>
    <t>resid heating TradBio_d6</t>
  </si>
  <si>
    <t>resid heating TradBio_d5</t>
  </si>
  <si>
    <t>resid heating TradBio_d4</t>
  </si>
  <si>
    <t>resid heating TradBio_d3</t>
  </si>
  <si>
    <t>resid heating TradBio_d2</t>
  </si>
  <si>
    <t>resid heating TradBio_d10</t>
  </si>
  <si>
    <t>resid heating TradBio_d1</t>
  </si>
  <si>
    <t>resid cooling modern_d9</t>
  </si>
  <si>
    <t>resid cooling modern_d8</t>
  </si>
  <si>
    <t>resid cooling modern_d7</t>
  </si>
  <si>
    <t>resid cooling modern_d6</t>
  </si>
  <si>
    <t>resid cooling modern_d5</t>
  </si>
  <si>
    <t>resid cooling modern_d4</t>
  </si>
  <si>
    <t>resid cooling modern_d3</t>
  </si>
  <si>
    <t>resid cooling modern_d2</t>
  </si>
  <si>
    <t>resid cooling modern_d10</t>
  </si>
  <si>
    <t>resid cooling modern_d1</t>
  </si>
  <si>
    <t>process heat paper</t>
  </si>
  <si>
    <t>solar</t>
  </si>
  <si>
    <t>process heat food processing</t>
  </si>
  <si>
    <t>process heat cement</t>
  </si>
  <si>
    <t>municipal water treatment</t>
  </si>
  <si>
    <t>municipal water distribution</t>
  </si>
  <si>
    <t>municipal water abstraction</t>
  </si>
  <si>
    <t>municipal wastewater treatment</t>
  </si>
  <si>
    <t>irrigation water abstraction</t>
  </si>
  <si>
    <t>industrial water treatment</t>
  </si>
  <si>
    <t>industrial water abstraction</t>
  </si>
  <si>
    <t>industrial wastewater treatment</t>
  </si>
  <si>
    <t>desalinated water</t>
  </si>
  <si>
    <t>comm others</t>
  </si>
  <si>
    <t>comm heating</t>
  </si>
  <si>
    <t>comm cooling</t>
  </si>
  <si>
    <t>query: energy &gt; end use sectors &gt; final energy consumption by sector and fuel</t>
  </si>
  <si>
    <t>GCAM Final Energy by Sector</t>
  </si>
  <si>
    <t>Total industry sector (excl. Agriculture)</t>
  </si>
  <si>
    <t>Total manufacturing</t>
  </si>
  <si>
    <t>GCAM version 8.2</t>
  </si>
  <si>
    <t>Reference scenario</t>
  </si>
  <si>
    <t>https://gcims.pnnl.gov/modeling/gcam-global-change-analysis-model</t>
  </si>
  <si>
    <t>Global Change Analysis Model (GCAM) v8.2</t>
  </si>
  <si>
    <t>Miscellaneous</t>
  </si>
  <si>
    <t>Household</t>
  </si>
  <si>
    <t>2021-22 in PJ</t>
  </si>
  <si>
    <t>2021-22</t>
  </si>
  <si>
    <t>2020-21</t>
  </si>
  <si>
    <t>2019-20</t>
  </si>
  <si>
    <t>2018-19</t>
  </si>
  <si>
    <t>2017-18</t>
  </si>
  <si>
    <t>2016-17</t>
  </si>
  <si>
    <t>Table 37: Electricity Consumption by Various Sectors in India from 2016-17 to 2021-22, in ktoe</t>
  </si>
  <si>
    <t>Reseller</t>
  </si>
  <si>
    <t>Power Sector</t>
  </si>
  <si>
    <t>Others Industries</t>
  </si>
  <si>
    <t>Fertilizer</t>
  </si>
  <si>
    <t>Textile</t>
  </si>
  <si>
    <t>PetroChemicals</t>
  </si>
  <si>
    <t>Table 36: Furnace Oil Consumption by Various Sectors in India from 2016-17 to 2021-22, in ktoe</t>
  </si>
  <si>
    <t>Miscellaneous*</t>
  </si>
  <si>
    <t>-</t>
  </si>
  <si>
    <t>Table 35: LPG Consumption by Various Sectors in India from 2016-17 to 2021-22, in ktoe</t>
  </si>
  <si>
    <t>Industry Non Energy Use</t>
  </si>
  <si>
    <r>
      <t>Others (City Network)</t>
    </r>
    <r>
      <rPr>
        <i/>
        <sz val="6"/>
        <color indexed="63"/>
        <rFont val="Lato"/>
        <family val="1"/>
        <charset val="204"/>
      </rPr>
      <t>13</t>
    </r>
  </si>
  <si>
    <t>Energy Use</t>
  </si>
  <si>
    <t>Table 34: Natural Gas Consumption by Various Sectors in India from 2016-17 to 2021-22, in ktoe</t>
  </si>
  <si>
    <t>Table 28: Naphtha Consumption by Various Sectors in India from 2016-17 to 2021-22, in ktoe</t>
  </si>
  <si>
    <t>Table 27: Diesel Consumption by Various Sectors in India from 2016-17 to 2021-22, in ktoe</t>
  </si>
  <si>
    <t>Indian airlines</t>
  </si>
  <si>
    <t>Foreign airlines</t>
  </si>
  <si>
    <t>ATF = aircraft transportation fuel</t>
  </si>
  <si>
    <t>Table 26: ATF Consumption in Various Sectors in India from 2016-17 to 2021-22, in ktoe</t>
  </si>
  <si>
    <t>LSHS = low-sulfur heavy stocks, a type of petroleum fuel</t>
  </si>
  <si>
    <t>Table 25: LSHS Consumption in Various Sectors in India from 2016-17 to 2021-22, in ktoe</t>
  </si>
  <si>
    <t>Table 24: Lignite Consumption by Various Sectors in India from 2016-17 to 2021-22, in ktoe</t>
  </si>
  <si>
    <t>Table 23: Coal Consumption by Various Sectors in India from 2016-17 to 2021-22, in ktoe</t>
  </si>
  <si>
    <t>https://beeindia.gov.in/sites/default/files/Energy%20Data%20Management%20Report%20_pdf.pdf</t>
  </si>
  <si>
    <t>National Energy Data: Survey and Analysis - Year 2021-22</t>
  </si>
  <si>
    <t>India Bureau of Energy Efficiency (BEE)</t>
  </si>
  <si>
    <t>All</t>
  </si>
  <si>
    <t>Other</t>
  </si>
  <si>
    <t>Paper, Pulp, &amp; Printing</t>
  </si>
  <si>
    <t>Publishing activities</t>
  </si>
  <si>
    <t>Waste collection, treatment and disposal activities; materials recovery</t>
  </si>
  <si>
    <t>Repair and installation of machinery and equipment</t>
  </si>
  <si>
    <t>Manufacture of furniture</t>
  </si>
  <si>
    <t>Manufacture of other transport equipment</t>
  </si>
  <si>
    <t>Manufacture of motor vehicles, trailers and semi-trailers</t>
  </si>
  <si>
    <t>Manufacture of machinery and equipment n.e.c.</t>
  </si>
  <si>
    <t>Manufacture of electrical equipment</t>
  </si>
  <si>
    <t>Manufacture of computer, electronic and optical products</t>
  </si>
  <si>
    <t>Manufacture of fabricated metal products, except machinery and equipment</t>
  </si>
  <si>
    <t>All metals (iron &amp; steel, nonferrous metals)</t>
  </si>
  <si>
    <t>Manufacture of basic metals</t>
  </si>
  <si>
    <t>Manufacture of other non-metallic mineral products</t>
  </si>
  <si>
    <t>Manufacture of rubber and plastics products</t>
  </si>
  <si>
    <t>Manufacture of pharmaceuticals, medicinal chemical and botanical products</t>
  </si>
  <si>
    <t>Manufacture of chemicals and chemical products</t>
  </si>
  <si>
    <t>Manufacture of coke and refined petroleum products</t>
  </si>
  <si>
    <t>Printing and reproduction of recorded media</t>
  </si>
  <si>
    <t>Manufacture of paper and paper products</t>
  </si>
  <si>
    <t>Manufacture of wood and of products of wood and cork, except furniture; manufacture of articles of straw and plaiting materials</t>
  </si>
  <si>
    <t>Textiles and Apparel</t>
  </si>
  <si>
    <t>Manufacture of leather and related products</t>
  </si>
  <si>
    <t>Manufacture of wearing apparel</t>
  </si>
  <si>
    <t>Manufacture of textiles</t>
  </si>
  <si>
    <t>Food and Beverage</t>
  </si>
  <si>
    <t>Manufacture of tobacco products</t>
  </si>
  <si>
    <t>Manufacture of beverages</t>
  </si>
  <si>
    <t>Manufacture of food products</t>
  </si>
  <si>
    <t>Mining and Quarrying</t>
  </si>
  <si>
    <t>Other mining and quarrying</t>
  </si>
  <si>
    <t>Crop and animal production, hunting and related service activities</t>
  </si>
  <si>
    <t>Industry Subsector Category</t>
  </si>
  <si>
    <t>Industry NIC-2008 Code Category</t>
  </si>
  <si>
    <t>Petroleum (fraction of total)</t>
  </si>
  <si>
    <t>Electricity (PJ)</t>
  </si>
  <si>
    <t>Coal (PJ)</t>
  </si>
  <si>
    <t>Industry (2-digit code)</t>
  </si>
  <si>
    <t>Financial Value</t>
  </si>
  <si>
    <t>Quantity Thousand Kwh.</t>
  </si>
  <si>
    <t>Quantity Thousand Tonne</t>
  </si>
  <si>
    <t>Other Fuels</t>
  </si>
  <si>
    <t>Electricity Purchased</t>
  </si>
  <si>
    <t>Table 6a: Fuels consumed in the factory sector by type of fuel for each 2-digit industry division (NIC-2008) for each State/UT</t>
  </si>
  <si>
    <t>All-India</t>
  </si>
  <si>
    <t>https://microdata.gov.in/NADA/index.php/catalog/256/related-materials</t>
  </si>
  <si>
    <t>Annual Survey of Industries 2023-2024 Volume 1</t>
  </si>
  <si>
    <t>Consolidating into fuel types used in ITTIM</t>
  </si>
  <si>
    <t>Waste heat</t>
  </si>
  <si>
    <t>NG</t>
  </si>
  <si>
    <t>Oil</t>
  </si>
  <si>
    <t>Assigning to subindustries used in ITTIM</t>
  </si>
  <si>
    <t>Beverages</t>
  </si>
  <si>
    <t>Pharma</t>
  </si>
  <si>
    <t>Wood products</t>
  </si>
  <si>
    <t>Rubber and plastics</t>
  </si>
  <si>
    <t>Petroleum refinery</t>
  </si>
  <si>
    <t>Food (non-sugar)</t>
  </si>
  <si>
    <t>Food (sugar)</t>
  </si>
  <si>
    <t>Steam energy use by subindustry by fuel type</t>
  </si>
  <si>
    <t>Calculations</t>
  </si>
  <si>
    <t>points (graph measurement)</t>
  </si>
  <si>
    <t>Industrial steam fuel mix by subindustry</t>
  </si>
  <si>
    <t>Page 33:</t>
  </si>
  <si>
    <t>Waste heat recovery boiler</t>
  </si>
  <si>
    <t>Amount (PJ)</t>
  </si>
  <si>
    <t>Energy Use Share</t>
  </si>
  <si>
    <t>Industrial steam energy use by fuel</t>
  </si>
  <si>
    <t>Other industrial uses</t>
  </si>
  <si>
    <t>Industrial steam</t>
  </si>
  <si>
    <t>Use</t>
  </si>
  <si>
    <t>Non-feedstock energy use</t>
  </si>
  <si>
    <t>Page 35:</t>
  </si>
  <si>
    <t>iForest data only concern industrial steam generation, not all industrial heating or energy use.</t>
  </si>
  <si>
    <t>Manufacture of wood and products of wood and cork, except furniture; manufacture of articles of straw and plaiting materials</t>
  </si>
  <si>
    <t>Relative Weight</t>
  </si>
  <si>
    <t>Industry Description</t>
  </si>
  <si>
    <t>2-digit NIC</t>
  </si>
  <si>
    <t>Page 60, Table 13.1</t>
  </si>
  <si>
    <t>https://www.indiabudget.gov.in/economicsurvey/doc/Statistical-Appendix-in-English.pdf</t>
  </si>
  <si>
    <t>Economic Survey 2024-25 Statistical Appendix</t>
  </si>
  <si>
    <t>Government of India</t>
  </si>
  <si>
    <t>biomass cogen</t>
  </si>
  <si>
    <t>Liquids</t>
  </si>
  <si>
    <t>International Ship</t>
  </si>
  <si>
    <t>Hybrid Liquids</t>
  </si>
  <si>
    <t>Mini Car</t>
  </si>
  <si>
    <t>Large Car and Truck</t>
  </si>
  <si>
    <t>Car</t>
  </si>
  <si>
    <t>2W and 3W</t>
  </si>
  <si>
    <t>Passenger Rail</t>
  </si>
  <si>
    <t>Domestic Aviation</t>
  </si>
  <si>
    <t>Medium truck</t>
  </si>
  <si>
    <t>Light truck</t>
  </si>
  <si>
    <t>Heavy truck</t>
  </si>
  <si>
    <t>Freight Rail</t>
  </si>
  <si>
    <t>Domestic Ship</t>
  </si>
  <si>
    <t>International Aviation</t>
  </si>
  <si>
    <t>refined liquids cogen</t>
  </si>
  <si>
    <t>stationary</t>
  </si>
  <si>
    <t>mobile</t>
  </si>
  <si>
    <t>EAF with scrap</t>
  </si>
  <si>
    <t>EAF with DRI</t>
  </si>
  <si>
    <t>Biomass-based</t>
  </si>
  <si>
    <t>BLASTFUR</t>
  </si>
  <si>
    <t>BLASTFUR with hydrogen</t>
  </si>
  <si>
    <t>coal gasification</t>
  </si>
  <si>
    <t>gas processing</t>
  </si>
  <si>
    <t>biomass gasification</t>
  </si>
  <si>
    <t>gas pipeline</t>
  </si>
  <si>
    <t>refined liquids (steam/CT) (seawater)</t>
  </si>
  <si>
    <t>refined liquids (steam/CT)</t>
  </si>
  <si>
    <t>elec_refined liquids (steam/CT)</t>
  </si>
  <si>
    <t>refined liquids (steam/CT) (recirculating)</t>
  </si>
  <si>
    <t>refined liquids (steam/CT) (once through)</t>
  </si>
  <si>
    <t>refined liquids (steam/CT) (dry cooling)</t>
  </si>
  <si>
    <t>refined liquids (CC) (seawater)</t>
  </si>
  <si>
    <t>refined liquids (CC)</t>
  </si>
  <si>
    <t>elec_refined liquids (CC)</t>
  </si>
  <si>
    <t>refined liquids (CC) (recirculating)</t>
  </si>
  <si>
    <t>refined liquids (CC) (once through)</t>
  </si>
  <si>
    <t>refined liquids (CC) (dry cooling)</t>
  </si>
  <si>
    <t>gas (steam/CT) (seawater)</t>
  </si>
  <si>
    <t>gas (steam/CT)</t>
  </si>
  <si>
    <t>elec_gas (steam/CT)</t>
  </si>
  <si>
    <t>gas (steam/CT) (recirculating)</t>
  </si>
  <si>
    <t>gas (steam/CT) (once through)</t>
  </si>
  <si>
    <t>gas (steam/CT) (dry cooling)</t>
  </si>
  <si>
    <t>gas (CC) (seawater)</t>
  </si>
  <si>
    <t>gas (CC)</t>
  </si>
  <si>
    <t>elec_gas (CC)</t>
  </si>
  <si>
    <t>gas (CC) (recirculating)</t>
  </si>
  <si>
    <t>gas (CC) (once through)</t>
  </si>
  <si>
    <t>gas (CC) (dry cooling)</t>
  </si>
  <si>
    <t>coal (conv pul) (seawater)</t>
  </si>
  <si>
    <t>coal (conv pul)</t>
  </si>
  <si>
    <t>elec_coal (conv pul)</t>
  </si>
  <si>
    <t>coal (conv pul) (recirculating)</t>
  </si>
  <si>
    <t>coal (conv pul) (once through)</t>
  </si>
  <si>
    <t>coal (conv pul) (dry cooling)</t>
  </si>
  <si>
    <t>coal (IGCC) (seawater)</t>
  </si>
  <si>
    <t>coal (IGCC)</t>
  </si>
  <si>
    <t>elec_coal (IGCC)</t>
  </si>
  <si>
    <t>coal (IGCC) (recirculating)</t>
  </si>
  <si>
    <t>coal (IGCC) (once through)</t>
  </si>
  <si>
    <t>coal (IGCC) (dry cooling)</t>
  </si>
  <si>
    <t>biomass (conv) (seawater)</t>
  </si>
  <si>
    <t>biomass (conv)</t>
  </si>
  <si>
    <t>elec_biomass (conv)</t>
  </si>
  <si>
    <t>biomass (conv) (recirculating)</t>
  </si>
  <si>
    <t>biomass (conv) (once through)</t>
  </si>
  <si>
    <t>biomass (conv) (dry cooling)</t>
  </si>
  <si>
    <t>biomass (IGCC) (seawater)</t>
  </si>
  <si>
    <t>biomass (IGCC)</t>
  </si>
  <si>
    <t>elec_biomass (IGCC)</t>
  </si>
  <si>
    <t>biomass (IGCC) (recirculating)</t>
  </si>
  <si>
    <t>biomass (IGCC) (once through)</t>
  </si>
  <si>
    <t>biomass (IGCC) (dry cooling)</t>
  </si>
  <si>
    <t>distillation</t>
  </si>
  <si>
    <t>natural gas steam reforming</t>
  </si>
  <si>
    <t>forecourt production</t>
  </si>
  <si>
    <t>H2 central production</t>
  </si>
  <si>
    <t>biomass to H2</t>
  </si>
  <si>
    <t>query: emissions &gt; CO2 emissions &gt; CO2 emissions by tech (excluding resource production)</t>
  </si>
  <si>
    <t>CO2</t>
  </si>
  <si>
    <t>GHG</t>
  </si>
  <si>
    <t>Subresource</t>
  </si>
  <si>
    <t>Resource</t>
  </si>
  <si>
    <t>query: emissions &gt; CO2 emissions &gt; CO2 emissions by resource production</t>
  </si>
  <si>
    <t>Tg</t>
  </si>
  <si>
    <t>SO2_2</t>
  </si>
  <si>
    <t>urban processes</t>
  </si>
  <si>
    <t>OC</t>
  </si>
  <si>
    <t>NOx</t>
  </si>
  <si>
    <t>NMVOC</t>
  </si>
  <si>
    <t>NH3</t>
  </si>
  <si>
    <t>N2O</t>
  </si>
  <si>
    <t>Gg</t>
  </si>
  <si>
    <t>HFC236fa</t>
  </si>
  <si>
    <t>HFC227ea</t>
  </si>
  <si>
    <t>HFC152a</t>
  </si>
  <si>
    <t>HFC134a</t>
  </si>
  <si>
    <t>CO</t>
  </si>
  <si>
    <t>CH4</t>
  </si>
  <si>
    <t>BC</t>
  </si>
  <si>
    <t>HFC32</t>
  </si>
  <si>
    <t>HFC23</t>
  </si>
  <si>
    <t>HFC143a</t>
  </si>
  <si>
    <t>HFC125</t>
  </si>
  <si>
    <t>industrial processes</t>
  </si>
  <si>
    <t>SF6</t>
  </si>
  <si>
    <t>HFC43</t>
  </si>
  <si>
    <t>CF4</t>
  </si>
  <si>
    <t>C2F6</t>
  </si>
  <si>
    <t>electricity_net_ownuse</t>
  </si>
  <si>
    <t>N2O_AGR</t>
  </si>
  <si>
    <t>SO2_2_AWB</t>
  </si>
  <si>
    <t>Wheat</t>
  </si>
  <si>
    <t>OC_AWB</t>
  </si>
  <si>
    <t>NOx_AWB</t>
  </si>
  <si>
    <t>NOx_AGR</t>
  </si>
  <si>
    <t>NMVOC_AWB</t>
  </si>
  <si>
    <t>NH3_AWB</t>
  </si>
  <si>
    <t>NH3_AGR</t>
  </si>
  <si>
    <t>N2O_AWB</t>
  </si>
  <si>
    <t>H2_AWB</t>
  </si>
  <si>
    <t>CO_AWB</t>
  </si>
  <si>
    <t>CH4_AWB</t>
  </si>
  <si>
    <t>BC_AWB</t>
  </si>
  <si>
    <t>Vegetables</t>
  </si>
  <si>
    <t>UnmanagedLand</t>
  </si>
  <si>
    <t>H2</t>
  </si>
  <si>
    <t>SugarCrop</t>
  </si>
  <si>
    <t>SheepGoat</t>
  </si>
  <si>
    <t>NMVOC_AGR</t>
  </si>
  <si>
    <t>CH4_AGR</t>
  </si>
  <si>
    <t>RootTuber</t>
  </si>
  <si>
    <t>Rice</t>
  </si>
  <si>
    <t>Pork</t>
  </si>
  <si>
    <t>OtherGrain</t>
  </si>
  <si>
    <t>OilCrop</t>
  </si>
  <si>
    <t>NutsSeeds</t>
  </si>
  <si>
    <t>MiscCrop</t>
  </si>
  <si>
    <t>Legumes</t>
  </si>
  <si>
    <t>H2 pipeline</t>
  </si>
  <si>
    <t>H2 liquid truck</t>
  </si>
  <si>
    <t>Fruits</t>
  </si>
  <si>
    <t>FodderGrass</t>
  </si>
  <si>
    <t>FiberCrop</t>
  </si>
  <si>
    <t>Dairy</t>
  </si>
  <si>
    <t>Corn</t>
  </si>
  <si>
    <t>query: emissions &gt; nonCO2 emissions &gt;non CO2 emissions by sector (excluding resource production)</t>
  </si>
  <si>
    <t>query: emissions &gt; nonCO2 emissions &gt; nonCO2 emissions by resource production</t>
  </si>
  <si>
    <r>
      <rPr>
        <vertAlign val="superscript"/>
        <sz val="11"/>
        <color theme="1"/>
        <rFont val="Aptos Narrow"/>
        <family val="2"/>
        <scheme val="minor"/>
      </rPr>
      <t>3</t>
    </r>
    <r>
      <rPr>
        <sz val="11"/>
        <color theme="1"/>
        <rFont val="Aptos Narrow"/>
        <family val="2"/>
        <scheme val="minor"/>
      </rPr>
      <t xml:space="preserve"> Emmett Interdisciplinary Program in Environment and Resources, Stanford University</t>
    </r>
  </si>
  <si>
    <r>
      <rPr>
        <b/>
        <sz val="11"/>
        <color theme="1"/>
        <rFont val="Aptos Narrow"/>
        <family val="2"/>
        <scheme val="minor"/>
      </rPr>
      <t>Computer Model Authors:</t>
    </r>
    <r>
      <rPr>
        <sz val="11"/>
        <color theme="1"/>
        <rFont val="Aptos Narrow"/>
        <family val="2"/>
        <scheme val="minor"/>
      </rPr>
      <t xml:space="preserve"> Sonali Deshpande,</t>
    </r>
    <r>
      <rPr>
        <vertAlign val="superscript"/>
        <sz val="11"/>
        <color theme="1"/>
        <rFont val="Aptos Narrow"/>
        <family val="2"/>
        <scheme val="minor"/>
      </rPr>
      <t>1</t>
    </r>
    <r>
      <rPr>
        <sz val="11"/>
        <color theme="1"/>
        <rFont val="Aptos Narrow"/>
        <family val="2"/>
        <scheme val="minor"/>
      </rPr>
      <t xml:space="preserve"> Nikhil Sawe,</t>
    </r>
    <r>
      <rPr>
        <vertAlign val="superscript"/>
        <sz val="11"/>
        <color theme="1"/>
        <rFont val="Aptos Narrow"/>
        <family val="2"/>
        <scheme val="minor"/>
      </rPr>
      <t>1,3</t>
    </r>
    <r>
      <rPr>
        <sz val="11"/>
        <color theme="1"/>
        <rFont val="Aptos Narrow"/>
        <family val="2"/>
        <scheme val="minor"/>
      </rPr>
      <t xml:space="preserve"> Jeffrey Rissman,</t>
    </r>
    <r>
      <rPr>
        <vertAlign val="superscript"/>
        <sz val="11"/>
        <color theme="1"/>
        <rFont val="Aptos Narrow"/>
        <family val="2"/>
        <scheme val="minor"/>
      </rPr>
      <t>1</t>
    </r>
    <r>
      <rPr>
        <sz val="11"/>
        <color theme="1"/>
        <rFont val="Aptos Narrow"/>
        <family val="2"/>
        <scheme val="minor"/>
      </rPr>
      <t xml:space="preserve"> Amol Phadke</t>
    </r>
    <r>
      <rPr>
        <vertAlign val="superscript"/>
        <sz val="11"/>
        <color theme="1"/>
        <rFont val="Aptos Narrow"/>
        <family val="2"/>
        <scheme val="minor"/>
      </rPr>
      <t>2</t>
    </r>
    <r>
      <rPr>
        <sz val="11"/>
        <color theme="1"/>
        <rFont val="Aptos Narrow"/>
        <family val="2"/>
        <scheme val="minor"/>
      </rPr>
      <t>,</t>
    </r>
    <r>
      <rPr>
        <vertAlign val="superscript"/>
        <sz val="11"/>
        <color theme="1"/>
        <rFont val="Aptos Narrow"/>
        <family val="2"/>
        <scheme val="minor"/>
      </rPr>
      <t xml:space="preserve"> </t>
    </r>
    <r>
      <rPr>
        <sz val="11"/>
        <color theme="1"/>
        <rFont val="Aptos Narrow"/>
        <family val="2"/>
        <scheme val="minor"/>
      </rPr>
      <t>Jose Luis Dominguez Bennett</t>
    </r>
    <r>
      <rPr>
        <vertAlign val="superscript"/>
        <sz val="11"/>
        <color theme="1"/>
        <rFont val="Aptos Narrow"/>
        <family val="2"/>
        <scheme val="minor"/>
      </rPr>
      <t>2</t>
    </r>
    <r>
      <rPr>
        <sz val="11"/>
        <color theme="1"/>
        <rFont val="Aptos Narrow"/>
        <family val="2"/>
        <scheme val="minor"/>
      </rPr>
      <t>, Nikit Abhyankhar</t>
    </r>
    <r>
      <rPr>
        <vertAlign val="superscript"/>
        <sz val="11"/>
        <color theme="1"/>
        <rFont val="Aptos Narrow"/>
        <family val="2"/>
        <scheme val="minor"/>
      </rPr>
      <t>2</t>
    </r>
  </si>
  <si>
    <r>
      <rPr>
        <vertAlign val="superscript"/>
        <sz val="11"/>
        <color theme="1"/>
        <rFont val="Aptos Narrow"/>
        <family val="2"/>
        <scheme val="minor"/>
      </rPr>
      <t>2</t>
    </r>
    <r>
      <rPr>
        <sz val="11"/>
        <color theme="1"/>
        <rFont val="Aptos Narrow"/>
        <family val="2"/>
        <scheme val="minor"/>
      </rPr>
      <t xml:space="preserve"> University of California, Berkeley</t>
    </r>
  </si>
  <si>
    <t>Burgundy: Consolidated and Main Input Data</t>
  </si>
  <si>
    <t>Dark blue: Output Graphs</t>
  </si>
  <si>
    <t>Peach: Raw input data and supporting calculations</t>
  </si>
  <si>
    <t>Purple: References</t>
  </si>
  <si>
    <t>TEA Graphs and supporting data are presented in the first sheets; Industrial Energy Use and Emissions Graphs and supporting data are in the second set of sheets</t>
  </si>
  <si>
    <t>Supporting Model and Calculations for "Electrifying Industrial Heat in India" Report</t>
  </si>
  <si>
    <t>We compile an industrial energy use dataset from six sources (UNSD, MOSPI, GCAM, BEE, ASI, and iForest) because no one source is sufficiently complete and accurate for India.</t>
  </si>
  <si>
    <t>International Forum for Environment, Sustainability, &amp; Technology (iForest)</t>
  </si>
  <si>
    <t>Greening Industrial Steam: Low-carbon and clean air roadmap for process boiler</t>
  </si>
  <si>
    <t>https://iforest.global/wp-content/uploads/2025/08/National-report-Greening-Industrial-Steam-Low-Carbon-and-Clean-Air-Roadmap-for-Process-Boilers.pdf</t>
  </si>
  <si>
    <t>Page 33 (fuel mix by subindustry), Page 35 (energy use by fuel type)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</si>
</sst>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_(* \(#,##0.00\);_(* &quot;-&quot;??_);_(@_)"/>
    <numFmt numFmtId="164" formatCode="0.0"/>
    <numFmt numFmtId="165" formatCode="_(* #,##0_);_(* \(#,##0\);_(* &quot;-&quot;??_);_(@_)"/>
    <numFmt numFmtId="166" formatCode="_(* #,##0.0_);_(* \(#,##0.0\);_(* &quot;-&quot;??_);_(@_)"/>
    <numFmt numFmtId="167" formatCode="_(* #,##0.000_);_(* \(#,##0.000\);_(* &quot;-&quot;??_);_(@_)"/>
    <numFmt numFmtId="168" formatCode="0.0E+00"/>
    <numFmt numFmtId="169" formatCode="_(* #,##0.000000_);_(* \(#,##0.000000\);_(* &quot;-&quot;??_);_(@_)"/>
    <numFmt numFmtId="170" formatCode="_(* #,##0.00000_);_(* \(#,##0.00000\);_(* &quot;-&quot;??_);_(@_)"/>
    <numFmt numFmtId="171" formatCode="_(* #,##0.0000_);_(* \(#,##0.0000\);_(* &quot;-&quot;??_);_(@_)"/>
    <numFmt numFmtId="172" formatCode="0.000"/>
    <numFmt numFmtId="173" formatCode="0.0000"/>
    <numFmt numFmtId="174" formatCode="General_)"/>
    <numFmt numFmtId="175" formatCode="_(* #,##0_);_(* \(#,##0\);_(@_)"/>
    <numFmt numFmtId="176" formatCode="0.00000"/>
    <numFmt numFmtId="177" formatCode="0.0%"/>
    <numFmt numFmtId="178" formatCode="#.##"/>
    <numFmt numFmtId="179" formatCode="00"/>
  </numFmts>
  <fonts count="72">
    <font>
      <sz val="11"/>
      <color theme="1"/>
      <name val="Aptos Narrow"/>
      <family val="2"/>
      <scheme val="minor"/>
    </font>
    <font>
      <sz val="12"/>
      <color theme="1"/>
      <name val="Aptos Narrow"/>
      <family val="2"/>
      <scheme val="minor"/>
    </font>
    <font>
      <sz val="11"/>
      <color theme="1"/>
      <name val="Aptos Narrow"/>
      <family val="2"/>
      <scheme val="minor"/>
    </font>
    <font>
      <b/>
      <sz val="11"/>
      <color theme="1"/>
      <name val="Aptos Narrow"/>
      <family val="2"/>
      <scheme val="minor"/>
    </font>
    <font>
      <i/>
      <sz val="11"/>
      <color theme="1"/>
      <name val="Aptos Narrow"/>
      <family val="2"/>
      <scheme val="minor"/>
    </font>
    <font>
      <b/>
      <i/>
      <sz val="11"/>
      <color theme="1"/>
      <name val="Aptos Narrow"/>
      <family val="2"/>
      <scheme val="minor"/>
    </font>
    <font>
      <b/>
      <sz val="11"/>
      <color theme="1"/>
      <name val="Aptos Narrow"/>
      <family val="2"/>
      <scheme val="minor"/>
    </font>
    <font>
      <sz val="11"/>
      <color theme="1"/>
      <name val="Aptos Narrow"/>
      <family val="2"/>
      <scheme val="minor"/>
    </font>
    <font>
      <sz val="8"/>
      <name val="Aptos Narrow"/>
      <family val="2"/>
      <scheme val="minor"/>
    </font>
    <font>
      <u/>
      <sz val="11"/>
      <color theme="10"/>
      <name val="Aptos Narrow"/>
      <family val="2"/>
      <scheme val="minor"/>
    </font>
    <font>
      <sz val="10"/>
      <name val="Verdana"/>
      <family val="2"/>
    </font>
    <font>
      <sz val="10"/>
      <name val="Arial"/>
      <family val="2"/>
    </font>
    <font>
      <b/>
      <sz val="16"/>
      <name val="Arial"/>
      <family val="2"/>
    </font>
    <font>
      <sz val="10"/>
      <color rgb="FFFF0000"/>
      <name val="Arial"/>
      <family val="2"/>
    </font>
    <font>
      <b/>
      <sz val="14"/>
      <color rgb="FF0070C0"/>
      <name val="Arial"/>
      <family val="2"/>
    </font>
    <font>
      <sz val="9"/>
      <name val="Arial"/>
      <family val="2"/>
    </font>
    <font>
      <vertAlign val="subscript"/>
      <sz val="10"/>
      <name val="Arial"/>
      <family val="2"/>
    </font>
    <font>
      <b/>
      <sz val="10"/>
      <name val="Arial"/>
      <family val="2"/>
    </font>
    <font>
      <sz val="10"/>
      <color rgb="FF0070C0"/>
      <name val="Arial"/>
      <family val="2"/>
    </font>
    <font>
      <b/>
      <sz val="9"/>
      <name val="Arial"/>
      <family val="2"/>
    </font>
    <font>
      <b/>
      <sz val="12"/>
      <name val="Arial"/>
      <family val="2"/>
    </font>
    <font>
      <b/>
      <vertAlign val="subscript"/>
      <sz val="10"/>
      <name val="Arial"/>
      <family val="2"/>
    </font>
    <font>
      <b/>
      <vertAlign val="subscript"/>
      <sz val="9"/>
      <name val="Arial"/>
      <family val="2"/>
    </font>
    <font>
      <b/>
      <sz val="10"/>
      <color theme="5"/>
      <name val="Arial"/>
      <family val="2"/>
    </font>
    <font>
      <sz val="9"/>
      <color indexed="10"/>
      <name val="Arial"/>
      <family val="2"/>
    </font>
    <font>
      <u/>
      <sz val="10"/>
      <color indexed="12"/>
      <name val="Verdana"/>
      <family val="2"/>
    </font>
    <font>
      <u/>
      <sz val="10"/>
      <name val="Arial"/>
      <family val="2"/>
    </font>
    <font>
      <u/>
      <sz val="9"/>
      <color indexed="12"/>
      <name val="Arial"/>
      <family val="2"/>
    </font>
    <font>
      <vertAlign val="subscript"/>
      <sz val="9"/>
      <name val="Arial"/>
      <family val="2"/>
    </font>
    <font>
      <b/>
      <vertAlign val="subscript"/>
      <sz val="12"/>
      <name val="Arial"/>
      <family val="2"/>
    </font>
    <font>
      <b/>
      <sz val="10"/>
      <color rgb="FFFF0000"/>
      <name val="Arial"/>
      <family val="2"/>
    </font>
    <font>
      <sz val="10"/>
      <color rgb="FF00B050"/>
      <name val="Arial"/>
      <family val="2"/>
    </font>
    <font>
      <sz val="9"/>
      <color rgb="FFFF0000"/>
      <name val="Arial"/>
      <family val="2"/>
    </font>
    <font>
      <vertAlign val="superscript"/>
      <sz val="10"/>
      <name val="Arial"/>
      <family val="2"/>
    </font>
    <font>
      <sz val="10"/>
      <color rgb="FFFF0000"/>
      <name val="Verdana"/>
      <family val="2"/>
    </font>
    <font>
      <vertAlign val="superscript"/>
      <sz val="9"/>
      <name val="Arial"/>
      <family val="2"/>
    </font>
    <font>
      <sz val="10"/>
      <color rgb="FF00B0F0"/>
      <name val="Arial"/>
      <family val="2"/>
    </font>
    <font>
      <sz val="10"/>
      <color theme="1"/>
      <name val="Arial"/>
      <family val="2"/>
    </font>
    <font>
      <sz val="10"/>
      <color rgb="FF000000"/>
      <name val="Arial"/>
      <family val="2"/>
    </font>
    <font>
      <vertAlign val="superscript"/>
      <sz val="10"/>
      <color rgb="FF000000"/>
      <name val="Arial"/>
      <family val="2"/>
    </font>
    <font>
      <sz val="8"/>
      <name val="Arial"/>
      <family val="2"/>
    </font>
    <font>
      <sz val="11"/>
      <color theme="1"/>
      <name val="Arial"/>
      <family val="2"/>
    </font>
    <font>
      <sz val="11"/>
      <color theme="1"/>
      <name val="Aptos"/>
      <family val="2"/>
    </font>
    <font>
      <sz val="11"/>
      <color rgb="FF000000"/>
      <name val="Aptos Narrow"/>
      <family val="2"/>
      <scheme val="minor"/>
    </font>
    <font>
      <b/>
      <sz val="11"/>
      <color rgb="FF000000"/>
      <name val="Aptos Narrow"/>
      <family val="2"/>
      <scheme val="minor"/>
    </font>
    <font>
      <u/>
      <sz val="10"/>
      <color indexed="12"/>
      <name val="Arial"/>
      <family val="2"/>
    </font>
    <font>
      <vertAlign val="subscript"/>
      <sz val="11"/>
      <color theme="1"/>
      <name val="Aptos Narrow"/>
      <family val="2"/>
      <scheme val="minor"/>
    </font>
    <font>
      <sz val="11"/>
      <name val="Aptos Narrow"/>
      <family val="2"/>
      <scheme val="minor"/>
    </font>
    <font>
      <b/>
      <sz val="11"/>
      <color rgb="FF000000"/>
      <name val="Aptos Narrow"/>
      <family val="2"/>
      <scheme val="minor"/>
    </font>
    <font>
      <vertAlign val="superscript"/>
      <sz val="11"/>
      <color theme="1"/>
      <name val="Aptos Narrow"/>
      <family val="2"/>
      <scheme val="minor"/>
    </font>
    <font>
      <b/>
      <sz val="12"/>
      <color theme="1"/>
      <name val="Aptos Narrow"/>
      <family val="2"/>
      <scheme val="minor"/>
    </font>
    <font>
      <sz val="11"/>
      <color indexed="8"/>
      <name val="Aptos Narrow"/>
      <family val="2"/>
      <scheme val="minor"/>
    </font>
    <font>
      <b/>
      <sz val="11"/>
      <color indexed="8"/>
      <name val="Aptos Narrow"/>
      <family val="2"/>
      <scheme val="minor"/>
    </font>
    <font>
      <sz val="10"/>
      <color indexed="8"/>
      <name val="Arial"/>
      <family val="2"/>
    </font>
    <font>
      <sz val="10"/>
      <color indexed="8"/>
      <name val="Times New Roman"/>
      <family val="2"/>
    </font>
    <font>
      <sz val="10"/>
      <name val="Times New Roman"/>
      <family val="1"/>
      <charset val="204"/>
    </font>
    <font>
      <sz val="10"/>
      <color indexed="8"/>
      <name val="Times New Roman"/>
      <family val="1"/>
      <charset val="204"/>
    </font>
    <font>
      <b/>
      <sz val="10"/>
      <color indexed="8"/>
      <name val="Arial"/>
      <family val="2"/>
    </font>
    <font>
      <b/>
      <sz val="10"/>
      <color indexed="8"/>
      <name val="Times New Roman"/>
      <family val="2"/>
    </font>
    <font>
      <sz val="10"/>
      <color indexed="63"/>
      <name val="Arial"/>
      <family val="2"/>
    </font>
    <font>
      <sz val="10"/>
      <color indexed="63"/>
      <name val="Lato"/>
      <family val="2"/>
    </font>
    <font>
      <b/>
      <sz val="10"/>
      <color theme="1"/>
      <name val="Lato"/>
      <family val="2"/>
    </font>
    <font>
      <b/>
      <sz val="10"/>
      <color indexed="9"/>
      <name val="Lato"/>
      <family val="2"/>
    </font>
    <font>
      <b/>
      <sz val="10"/>
      <color indexed="63"/>
      <name val="Lato"/>
      <family val="2"/>
    </font>
    <font>
      <i/>
      <sz val="10"/>
      <color indexed="63"/>
      <name val="Lato"/>
      <family val="2"/>
    </font>
    <font>
      <i/>
      <sz val="10"/>
      <color indexed="63"/>
      <name val="Lato"/>
      <family val="1"/>
      <charset val="204"/>
    </font>
    <font>
      <i/>
      <sz val="6"/>
      <color indexed="63"/>
      <name val="Lato"/>
      <family val="1"/>
      <charset val="204"/>
    </font>
    <font>
      <b/>
      <i/>
      <sz val="10"/>
      <color indexed="8"/>
      <name val="Calibri"/>
      <family val="1"/>
      <charset val="204"/>
    </font>
    <font>
      <b/>
      <i/>
      <sz val="10"/>
      <color indexed="8"/>
      <name val="Arial"/>
      <family val="2"/>
    </font>
    <font>
      <b/>
      <i/>
      <sz val="10"/>
      <color indexed="8"/>
      <name val="Calibri"/>
      <family val="2"/>
    </font>
    <font>
      <sz val="10"/>
      <color indexed="8"/>
      <name val="Calibri"/>
      <family val="2"/>
    </font>
    <font>
      <b/>
      <sz val="12"/>
      <color indexed="8"/>
      <name val="Calibri"/>
      <family val="1"/>
      <charset val="204"/>
    </font>
  </fonts>
  <fills count="41">
    <fill>
      <patternFill patternType="none"/>
    </fill>
    <fill>
      <patternFill patternType="gray125"/>
    </fill>
    <fill>
      <patternFill patternType="solid">
        <fgColor rgb="FFFF0000"/>
        <bgColor indexed="64"/>
      </patternFill>
    </fill>
    <fill>
      <patternFill patternType="solid">
        <fgColor theme="0" tint="-0.249977111117893"/>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2" tint="-0.249977111117893"/>
        <bgColor indexed="64"/>
      </patternFill>
    </fill>
    <fill>
      <patternFill patternType="solid">
        <fgColor theme="1" tint="0.249977111117893"/>
        <bgColor indexed="64"/>
      </patternFill>
    </fill>
    <fill>
      <patternFill patternType="solid">
        <fgColor indexed="9"/>
        <bgColor indexed="64"/>
      </patternFill>
    </fill>
    <fill>
      <patternFill patternType="solid">
        <fgColor indexed="51"/>
        <bgColor indexed="64"/>
      </patternFill>
    </fill>
    <fill>
      <patternFill patternType="solid">
        <fgColor theme="0"/>
        <bgColor indexed="64"/>
      </patternFill>
    </fill>
    <fill>
      <patternFill patternType="solid">
        <fgColor indexed="45"/>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indexed="41"/>
        <bgColor indexed="64"/>
      </patternFill>
    </fill>
    <fill>
      <patternFill patternType="solid">
        <fgColor rgb="FFFFFF99"/>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rgb="FFE49EDD"/>
        <bgColor rgb="FF000000"/>
      </patternFill>
    </fill>
    <fill>
      <patternFill patternType="solid">
        <fgColor theme="3" tint="0.749992370372631"/>
        <bgColor indexed="64"/>
      </patternFill>
    </fill>
    <fill>
      <patternFill patternType="solid">
        <fgColor theme="2"/>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6D6D"/>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rgb="FFDFEFFC"/>
        <bgColor indexed="64"/>
      </patternFill>
    </fill>
    <fill>
      <patternFill patternType="solid">
        <fgColor theme="7" tint="0.79998168889431442"/>
        <bgColor indexed="64"/>
      </patternFill>
    </fill>
    <fill>
      <patternFill patternType="solid">
        <fgColor rgb="FF8DB4E1"/>
        <bgColor indexed="64"/>
      </patternFill>
    </fill>
    <fill>
      <patternFill patternType="solid">
        <fgColor rgb="FFC4D69B"/>
        <bgColor indexed="64"/>
      </patternFill>
    </fill>
    <fill>
      <patternFill patternType="solid">
        <fgColor rgb="FF9BBA58"/>
        <bgColor indexed="64"/>
      </patternFill>
    </fill>
    <fill>
      <patternFill patternType="solid">
        <fgColor rgb="FF183762"/>
        <bgColor indexed="64"/>
      </patternFill>
    </fill>
    <fill>
      <patternFill patternType="solid">
        <fgColor theme="4" tint="0.79998168889431442"/>
        <bgColor indexed="64"/>
      </patternFill>
    </fill>
  </fills>
  <borders count="92">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style="medium">
        <color indexed="64"/>
      </left>
      <right/>
      <top/>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right style="medium">
        <color indexed="64"/>
      </right>
      <top/>
      <bottom/>
      <diagonal/>
    </border>
    <border>
      <left style="medium">
        <color auto="1"/>
      </left>
      <right style="thin">
        <color auto="1"/>
      </right>
      <top style="thin">
        <color auto="1"/>
      </top>
      <bottom style="thin">
        <color auto="1"/>
      </bottom>
      <diagonal/>
    </border>
    <border>
      <left style="medium">
        <color auto="1"/>
      </left>
      <right style="thin">
        <color auto="1"/>
      </right>
      <top/>
      <bottom/>
      <diagonal/>
    </border>
    <border>
      <left/>
      <right/>
      <top/>
      <bottom style="medium">
        <color indexed="64"/>
      </bottom>
      <diagonal/>
    </border>
    <border>
      <left style="thin">
        <color auto="1"/>
      </left>
      <right style="thin">
        <color auto="1"/>
      </right>
      <top style="thin">
        <color auto="1"/>
      </top>
      <bottom style="medium">
        <color auto="1"/>
      </bottom>
      <diagonal/>
    </border>
    <border>
      <left/>
      <right style="medium">
        <color indexed="64"/>
      </right>
      <top/>
      <bottom style="medium">
        <color indexed="64"/>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indexed="64"/>
      </left>
      <right/>
      <top style="medium">
        <color indexed="64"/>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top/>
      <bottom style="medium">
        <color indexed="64"/>
      </bottom>
      <diagonal/>
    </border>
    <border>
      <left style="medium">
        <color auto="1"/>
      </left>
      <right style="thin">
        <color auto="1"/>
      </right>
      <top/>
      <bottom style="medium">
        <color auto="1"/>
      </bottom>
      <diagonal/>
    </border>
    <border>
      <left style="medium">
        <color auto="1"/>
      </left>
      <right/>
      <top style="medium">
        <color auto="1"/>
      </top>
      <bottom style="medium">
        <color auto="1"/>
      </bottom>
      <diagonal/>
    </border>
    <border>
      <left style="thin">
        <color auto="1"/>
      </left>
      <right style="thin">
        <color auto="1"/>
      </right>
      <top style="medium">
        <color auto="1"/>
      </top>
      <bottom/>
      <diagonal/>
    </border>
    <border>
      <left style="thin">
        <color indexed="64"/>
      </left>
      <right style="thin">
        <color auto="1"/>
      </right>
      <top/>
      <bottom/>
      <diagonal/>
    </border>
    <border>
      <left style="medium">
        <color indexed="64"/>
      </left>
      <right/>
      <top/>
      <bottom style="thin">
        <color auto="1"/>
      </bottom>
      <diagonal/>
    </border>
    <border>
      <left style="medium">
        <color indexed="64"/>
      </left>
      <right/>
      <top style="thin">
        <color auto="1"/>
      </top>
      <bottom/>
      <diagonal/>
    </border>
    <border>
      <left style="thin">
        <color auto="1"/>
      </left>
      <right style="thin">
        <color auto="1"/>
      </right>
      <top/>
      <bottom style="medium">
        <color auto="1"/>
      </bottom>
      <diagonal/>
    </border>
    <border>
      <left/>
      <right style="thin">
        <color auto="1"/>
      </right>
      <top style="medium">
        <color auto="1"/>
      </top>
      <bottom style="thin">
        <color auto="1"/>
      </bottom>
      <diagonal/>
    </border>
    <border>
      <left/>
      <right style="medium">
        <color auto="1"/>
      </right>
      <top style="thin">
        <color auto="1"/>
      </top>
      <bottom style="thin">
        <color auto="1"/>
      </bottom>
      <diagonal/>
    </border>
    <border>
      <left/>
      <right style="thin">
        <color auto="1"/>
      </right>
      <top style="thin">
        <color auto="1"/>
      </top>
      <bottom/>
      <diagonal/>
    </border>
    <border>
      <left/>
      <right style="thin">
        <color auto="1"/>
      </right>
      <top/>
      <bottom/>
      <diagonal/>
    </border>
    <border>
      <left/>
      <right style="thin">
        <color auto="1"/>
      </right>
      <top style="thin">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diagonal/>
    </border>
    <border>
      <left style="thin">
        <color auto="1"/>
      </left>
      <right/>
      <top style="thin">
        <color auto="1"/>
      </top>
      <bottom/>
      <diagonal/>
    </border>
    <border>
      <left style="thin">
        <color auto="1"/>
      </left>
      <right style="medium">
        <color auto="1"/>
      </right>
      <top/>
      <bottom style="medium">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top style="medium">
        <color indexed="64"/>
      </top>
      <bottom/>
      <diagonal/>
    </border>
    <border>
      <left/>
      <right style="thin">
        <color auto="1"/>
      </right>
      <top style="medium">
        <color auto="1"/>
      </top>
      <bottom style="medium">
        <color auto="1"/>
      </bottom>
      <diagonal/>
    </border>
    <border>
      <left/>
      <right/>
      <top style="thin">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medium">
        <color auto="1"/>
      </top>
      <bottom/>
      <diagonal/>
    </border>
    <border>
      <left style="thin">
        <color auto="1"/>
      </left>
      <right/>
      <top style="medium">
        <color auto="1"/>
      </top>
      <bottom style="medium">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auto="1"/>
      </bottom>
      <diagonal/>
    </border>
    <border>
      <left style="medium">
        <color indexed="64"/>
      </left>
      <right style="medium">
        <color indexed="64"/>
      </right>
      <top style="medium">
        <color auto="1"/>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diagonal/>
    </border>
    <border>
      <left style="medium">
        <color rgb="FF3399CC"/>
      </left>
      <right style="medium">
        <color rgb="FF3399CC"/>
      </right>
      <top style="medium">
        <color rgb="FF3399CC"/>
      </top>
      <bottom style="medium">
        <color rgb="FF3399CC"/>
      </bottom>
      <diagonal/>
    </border>
    <border>
      <left/>
      <right style="medium">
        <color rgb="FF3399CC"/>
      </right>
      <top style="medium">
        <color rgb="FF3399CC"/>
      </top>
      <bottom style="medium">
        <color rgb="FF3399CC"/>
      </bottom>
      <diagonal/>
    </border>
    <border>
      <left/>
      <right/>
      <top style="medium">
        <color rgb="FF3399CC"/>
      </top>
      <bottom style="medium">
        <color rgb="FF3399CC"/>
      </bottom>
      <diagonal/>
    </border>
    <border>
      <left style="medium">
        <color rgb="FF3399CC"/>
      </left>
      <right/>
      <top style="medium">
        <color rgb="FF3399CC"/>
      </top>
      <bottom style="medium">
        <color rgb="FF3399CC"/>
      </bottom>
      <diagonal/>
    </border>
    <border>
      <left style="medium">
        <color rgb="FF006699"/>
      </left>
      <right style="medium">
        <color rgb="FF006699"/>
      </right>
      <top style="medium">
        <color rgb="FF006699"/>
      </top>
      <bottom style="medium">
        <color rgb="FF006699"/>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style="thin">
        <color rgb="FF009559"/>
      </top>
      <bottom style="thin">
        <color rgb="FF009559"/>
      </bottom>
      <diagonal/>
    </border>
    <border>
      <left style="thin">
        <color rgb="FFFFFFFF"/>
      </left>
      <right/>
      <top/>
      <bottom style="thin">
        <color rgb="FF009559"/>
      </bottom>
      <diagonal/>
    </border>
    <border>
      <left style="thin">
        <color rgb="FFFFFFFF"/>
      </left>
      <right style="thin">
        <color rgb="FFFFFFFF"/>
      </right>
      <top/>
      <bottom style="thin">
        <color rgb="FF009559"/>
      </bottom>
      <diagonal/>
    </border>
    <border>
      <left/>
      <right style="thin">
        <color rgb="FFFFFFFF"/>
      </right>
      <top/>
      <bottom style="thin">
        <color rgb="FF009559"/>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right style="thin">
        <color indexed="64"/>
      </right>
      <top style="thin">
        <color rgb="FF000000"/>
      </top>
      <bottom style="thin">
        <color rgb="FF000000"/>
      </bottom>
      <diagonal/>
    </border>
  </borders>
  <cellStyleXfs count="11">
    <xf numFmtId="0" fontId="0" fillId="0" borderId="0"/>
    <xf numFmtId="9" fontId="2" fillId="0" borderId="0" applyFont="0" applyFill="0" applyBorder="0" applyAlignment="0" applyProtection="0"/>
    <xf numFmtId="0" fontId="9" fillId="0" borderId="0" applyNumberFormat="0" applyFill="0" applyBorder="0" applyAlignment="0" applyProtection="0"/>
    <xf numFmtId="0" fontId="10" fillId="0" borderId="0"/>
    <xf numFmtId="43" fontId="10" fillId="0" borderId="0" applyFont="0" applyFill="0" applyBorder="0" applyAlignment="0" applyProtection="0"/>
    <xf numFmtId="0" fontId="25" fillId="0" borderId="0" applyNumberFormat="0" applyFill="0" applyBorder="0" applyAlignment="0" applyProtection="0">
      <alignment vertical="top"/>
      <protection locked="0"/>
    </xf>
    <xf numFmtId="9" fontId="10" fillId="0" borderId="0" applyFont="0" applyFill="0" applyBorder="0" applyAlignment="0" applyProtection="0"/>
    <xf numFmtId="0" fontId="10" fillId="0" borderId="0"/>
    <xf numFmtId="0" fontId="41" fillId="0" borderId="0"/>
    <xf numFmtId="0" fontId="1" fillId="0" borderId="0"/>
    <xf numFmtId="9" fontId="1" fillId="0" borderId="0" applyFont="0" applyFill="0" applyBorder="0" applyAlignment="0" applyProtection="0"/>
  </cellStyleXfs>
  <cellXfs count="740">
    <xf numFmtId="0" fontId="0" fillId="0" borderId="0" xfId="0"/>
    <xf numFmtId="0" fontId="3" fillId="0" borderId="0" xfId="0" applyFont="1"/>
    <xf numFmtId="0" fontId="4" fillId="0" borderId="0" xfId="0" applyFont="1"/>
    <xf numFmtId="164" fontId="0" fillId="0" borderId="0" xfId="0" applyNumberFormat="1"/>
    <xf numFmtId="0" fontId="3" fillId="0" borderId="0" xfId="0" applyFont="1" applyAlignment="1">
      <alignment horizontal="right"/>
    </xf>
    <xf numFmtId="0" fontId="3" fillId="3" borderId="0" xfId="0" applyFont="1" applyFill="1" applyAlignment="1">
      <alignment horizontal="right"/>
    </xf>
    <xf numFmtId="2" fontId="0" fillId="0" borderId="0" xfId="0" applyNumberFormat="1"/>
    <xf numFmtId="0" fontId="3" fillId="4" borderId="0" xfId="0" applyFont="1" applyFill="1"/>
    <xf numFmtId="0" fontId="0" fillId="4" borderId="0" xfId="0" applyFill="1"/>
    <xf numFmtId="0" fontId="0" fillId="0" borderId="0" xfId="0" applyAlignment="1">
      <alignment horizontal="left"/>
    </xf>
    <xf numFmtId="0" fontId="3" fillId="3" borderId="0" xfId="0" applyFont="1" applyFill="1"/>
    <xf numFmtId="0" fontId="3" fillId="5" borderId="0" xfId="0" applyFont="1" applyFill="1"/>
    <xf numFmtId="0" fontId="0" fillId="5" borderId="0" xfId="0" applyFill="1"/>
    <xf numFmtId="0" fontId="5" fillId="0" borderId="0" xfId="0" applyFont="1"/>
    <xf numFmtId="2" fontId="5" fillId="0" borderId="0" xfId="0" applyNumberFormat="1" applyFont="1"/>
    <xf numFmtId="0" fontId="3" fillId="3" borderId="0" xfId="0" applyFont="1" applyFill="1" applyAlignment="1">
      <alignment horizontal="left"/>
    </xf>
    <xf numFmtId="0" fontId="0" fillId="3" borderId="0" xfId="0" applyFill="1"/>
    <xf numFmtId="9" fontId="0" fillId="0" borderId="0" xfId="1" applyFont="1"/>
    <xf numFmtId="9" fontId="0" fillId="0" borderId="0" xfId="0" applyNumberFormat="1"/>
    <xf numFmtId="1" fontId="0" fillId="0" borderId="0" xfId="0" applyNumberFormat="1"/>
    <xf numFmtId="1" fontId="0" fillId="2" borderId="0" xfId="0" applyNumberFormat="1" applyFill="1"/>
    <xf numFmtId="1" fontId="0" fillId="6" borderId="0" xfId="0" applyNumberFormat="1" applyFill="1"/>
    <xf numFmtId="0" fontId="3" fillId="7" borderId="0" xfId="0" applyFont="1" applyFill="1"/>
    <xf numFmtId="0" fontId="6" fillId="8" borderId="0" xfId="0" applyFont="1" applyFill="1"/>
    <xf numFmtId="0" fontId="0" fillId="0" borderId="0" xfId="0" applyAlignment="1">
      <alignment wrapText="1"/>
    </xf>
    <xf numFmtId="0" fontId="6" fillId="0" borderId="0" xfId="0" applyFont="1" applyAlignment="1">
      <alignment wrapText="1"/>
    </xf>
    <xf numFmtId="0" fontId="0" fillId="9" borderId="0" xfId="0" applyFill="1"/>
    <xf numFmtId="0" fontId="6" fillId="9" borderId="0" xfId="0" applyFont="1" applyFill="1"/>
    <xf numFmtId="0" fontId="6" fillId="0" borderId="0" xfId="0" applyFont="1"/>
    <xf numFmtId="0" fontId="6" fillId="10" borderId="0" xfId="0" applyFont="1" applyFill="1"/>
    <xf numFmtId="0" fontId="0" fillId="11" borderId="0" xfId="0" applyFill="1"/>
    <xf numFmtId="43" fontId="11" fillId="0" borderId="10" xfId="4" applyFont="1" applyFill="1" applyBorder="1"/>
    <xf numFmtId="165" fontId="11" fillId="0" borderId="10" xfId="4" applyNumberFormat="1" applyFont="1" applyFill="1" applyBorder="1"/>
    <xf numFmtId="166" fontId="11" fillId="0" borderId="10" xfId="4" applyNumberFormat="1" applyFont="1" applyFill="1" applyBorder="1"/>
    <xf numFmtId="165" fontId="11" fillId="0" borderId="13" xfId="4" applyNumberFormat="1" applyFont="1" applyFill="1" applyBorder="1"/>
    <xf numFmtId="167" fontId="17" fillId="18" borderId="0" xfId="4" applyNumberFormat="1" applyFont="1" applyFill="1" applyBorder="1"/>
    <xf numFmtId="165" fontId="17" fillId="18" borderId="0" xfId="4" applyNumberFormat="1" applyFont="1" applyFill="1" applyBorder="1"/>
    <xf numFmtId="166" fontId="17" fillId="18" borderId="0" xfId="4" applyNumberFormat="1" applyFont="1" applyFill="1" applyBorder="1"/>
    <xf numFmtId="165" fontId="17" fillId="18" borderId="15" xfId="4" applyNumberFormat="1" applyFont="1" applyFill="1" applyBorder="1"/>
    <xf numFmtId="167" fontId="15" fillId="18" borderId="0" xfId="4" applyNumberFormat="1" applyFont="1" applyFill="1" applyBorder="1"/>
    <xf numFmtId="167" fontId="24" fillId="18" borderId="0" xfId="4" applyNumberFormat="1" applyFont="1" applyFill="1" applyBorder="1"/>
    <xf numFmtId="166" fontId="11" fillId="18" borderId="0" xfId="4" applyNumberFormat="1" applyFont="1" applyFill="1" applyBorder="1"/>
    <xf numFmtId="169" fontId="11" fillId="0" borderId="10" xfId="4" applyNumberFormat="1" applyFont="1" applyFill="1" applyBorder="1"/>
    <xf numFmtId="170" fontId="11" fillId="0" borderId="10" xfId="4" applyNumberFormat="1" applyFont="1" applyFill="1" applyBorder="1"/>
    <xf numFmtId="170" fontId="11" fillId="0" borderId="13" xfId="4" applyNumberFormat="1" applyFont="1" applyFill="1" applyBorder="1"/>
    <xf numFmtId="43" fontId="17" fillId="17" borderId="17" xfId="4" applyFont="1" applyFill="1" applyBorder="1" applyAlignment="1">
      <alignment horizontal="center"/>
    </xf>
    <xf numFmtId="169" fontId="11" fillId="18" borderId="0" xfId="4" applyNumberFormat="1" applyFont="1" applyFill="1" applyBorder="1"/>
    <xf numFmtId="170" fontId="17" fillId="18" borderId="0" xfId="4" applyNumberFormat="1" applyFont="1" applyFill="1" applyBorder="1"/>
    <xf numFmtId="169" fontId="17" fillId="18" borderId="0" xfId="4" applyNumberFormat="1" applyFont="1" applyFill="1" applyBorder="1"/>
    <xf numFmtId="169" fontId="17" fillId="18" borderId="15" xfId="4" applyNumberFormat="1" applyFont="1" applyFill="1" applyBorder="1"/>
    <xf numFmtId="167" fontId="11" fillId="0" borderId="10" xfId="4" applyNumberFormat="1" applyFont="1" applyFill="1" applyBorder="1"/>
    <xf numFmtId="169" fontId="11" fillId="0" borderId="13" xfId="4" applyNumberFormat="1" applyFont="1" applyFill="1" applyBorder="1"/>
    <xf numFmtId="43" fontId="11" fillId="0" borderId="10" xfId="4" applyFont="1" applyFill="1" applyBorder="1" applyAlignment="1">
      <alignment horizontal="center"/>
    </xf>
    <xf numFmtId="167" fontId="11" fillId="18" borderId="0" xfId="4" applyNumberFormat="1" applyFont="1" applyFill="1" applyBorder="1"/>
    <xf numFmtId="169" fontId="11" fillId="0" borderId="10" xfId="4" applyNumberFormat="1" applyFont="1" applyFill="1" applyBorder="1" applyAlignment="1">
      <alignment vertical="center"/>
    </xf>
    <xf numFmtId="43" fontId="11" fillId="0" borderId="10" xfId="4" applyFont="1" applyFill="1" applyBorder="1" applyAlignment="1">
      <alignment vertical="center"/>
    </xf>
    <xf numFmtId="166" fontId="11" fillId="0" borderId="10" xfId="4" applyNumberFormat="1" applyFont="1" applyFill="1" applyBorder="1" applyAlignment="1">
      <alignment vertical="center"/>
    </xf>
    <xf numFmtId="43" fontId="11" fillId="0" borderId="13" xfId="4" applyFont="1" applyFill="1" applyBorder="1"/>
    <xf numFmtId="0" fontId="26" fillId="12" borderId="0" xfId="5" applyFont="1" applyFill="1" applyAlignment="1" applyProtection="1"/>
    <xf numFmtId="43" fontId="15" fillId="18" borderId="0" xfId="4" applyFont="1" applyFill="1" applyBorder="1" applyAlignment="1">
      <alignment vertical="center"/>
    </xf>
    <xf numFmtId="43" fontId="15" fillId="18" borderId="15" xfId="4" applyFont="1" applyFill="1" applyBorder="1" applyAlignment="1">
      <alignment vertical="center"/>
    </xf>
    <xf numFmtId="43" fontId="15" fillId="18" borderId="18" xfId="4" applyFont="1" applyFill="1" applyBorder="1" applyAlignment="1">
      <alignment vertical="center"/>
    </xf>
    <xf numFmtId="166" fontId="11" fillId="0" borderId="19" xfId="4" applyNumberFormat="1" applyFont="1" applyFill="1" applyBorder="1"/>
    <xf numFmtId="43" fontId="11" fillId="0" borderId="19" xfId="4" applyFont="1" applyFill="1" applyBorder="1"/>
    <xf numFmtId="43" fontId="15" fillId="18" borderId="20" xfId="4" applyFont="1" applyFill="1" applyBorder="1" applyAlignment="1">
      <alignment vertical="center"/>
    </xf>
    <xf numFmtId="0" fontId="27" fillId="0" borderId="0" xfId="5" applyFont="1" applyFill="1" applyAlignment="1" applyProtection="1"/>
    <xf numFmtId="10" fontId="15" fillId="0" borderId="0" xfId="6" applyNumberFormat="1" applyFont="1" applyFill="1"/>
    <xf numFmtId="43" fontId="11" fillId="14" borderId="0" xfId="4" applyFont="1" applyFill="1"/>
    <xf numFmtId="43" fontId="11" fillId="0" borderId="25" xfId="4" applyFont="1" applyFill="1" applyBorder="1" applyAlignment="1">
      <alignment vertical="center"/>
    </xf>
    <xf numFmtId="170" fontId="11" fillId="0" borderId="10" xfId="4" applyNumberFormat="1" applyFont="1" applyFill="1" applyBorder="1" applyAlignment="1">
      <alignment vertical="center"/>
    </xf>
    <xf numFmtId="170" fontId="11" fillId="12" borderId="0" xfId="4" applyNumberFormat="1" applyFont="1" applyFill="1"/>
    <xf numFmtId="43" fontId="26" fillId="14" borderId="0" xfId="5" applyNumberFormat="1" applyFont="1" applyFill="1" applyAlignment="1" applyProtection="1"/>
    <xf numFmtId="43" fontId="11" fillId="0" borderId="19" xfId="4" applyFont="1" applyFill="1" applyBorder="1" applyAlignment="1">
      <alignment vertical="center"/>
    </xf>
    <xf numFmtId="171" fontId="11" fillId="0" borderId="11" xfId="4" applyNumberFormat="1" applyFont="1" applyFill="1" applyBorder="1"/>
    <xf numFmtId="171" fontId="11" fillId="0" borderId="7" xfId="4" applyNumberFormat="1" applyFont="1" applyFill="1" applyBorder="1"/>
    <xf numFmtId="171" fontId="11" fillId="0" borderId="25" xfId="4" applyNumberFormat="1" applyFont="1" applyFill="1" applyBorder="1"/>
    <xf numFmtId="171" fontId="11" fillId="0" borderId="26" xfId="4" applyNumberFormat="1" applyFont="1" applyFill="1" applyBorder="1"/>
    <xf numFmtId="171" fontId="11" fillId="0" borderId="10" xfId="4" applyNumberFormat="1" applyFont="1" applyFill="1" applyBorder="1"/>
    <xf numFmtId="171" fontId="11" fillId="0" borderId="13" xfId="4" applyNumberFormat="1" applyFont="1" applyFill="1" applyBorder="1"/>
    <xf numFmtId="171" fontId="11" fillId="0" borderId="28" xfId="4" applyNumberFormat="1" applyFont="1" applyFill="1" applyBorder="1"/>
    <xf numFmtId="171" fontId="11" fillId="0" borderId="29" xfId="4" applyNumberFormat="1" applyFont="1" applyFill="1" applyBorder="1"/>
    <xf numFmtId="171" fontId="11" fillId="0" borderId="19" xfId="4" applyNumberFormat="1" applyFont="1" applyFill="1" applyBorder="1"/>
    <xf numFmtId="171" fontId="11" fillId="0" borderId="9" xfId="4" applyNumberFormat="1" applyFont="1" applyFill="1" applyBorder="1"/>
    <xf numFmtId="171" fontId="11" fillId="0" borderId="10" xfId="4" applyNumberFormat="1" applyFont="1" applyFill="1" applyBorder="1" applyAlignment="1">
      <alignment horizontal="right"/>
    </xf>
    <xf numFmtId="171" fontId="11" fillId="0" borderId="13" xfId="4" applyNumberFormat="1" applyFont="1" applyFill="1" applyBorder="1" applyAlignment="1">
      <alignment horizontal="right"/>
    </xf>
    <xf numFmtId="0" fontId="27" fillId="0" borderId="0" xfId="5" applyFont="1" applyFill="1" applyAlignment="1" applyProtection="1">
      <alignment vertical="center"/>
    </xf>
    <xf numFmtId="0" fontId="25" fillId="12" borderId="0" xfId="5" applyFill="1" applyAlignment="1" applyProtection="1">
      <alignment vertical="center"/>
    </xf>
    <xf numFmtId="166" fontId="18" fillId="0" borderId="6" xfId="4" applyNumberFormat="1" applyFont="1" applyFill="1" applyBorder="1"/>
    <xf numFmtId="167" fontId="18" fillId="0" borderId="11" xfId="4" applyNumberFormat="1" applyFont="1" applyFill="1" applyBorder="1"/>
    <xf numFmtId="167" fontId="18" fillId="0" borderId="44" xfId="4" applyNumberFormat="1" applyFont="1" applyFill="1" applyBorder="1"/>
    <xf numFmtId="167" fontId="18" fillId="0" borderId="7" xfId="4" applyNumberFormat="1" applyFont="1" applyFill="1" applyBorder="1"/>
    <xf numFmtId="166" fontId="18" fillId="0" borderId="16" xfId="4" applyNumberFormat="1" applyFont="1" applyFill="1" applyBorder="1"/>
    <xf numFmtId="167" fontId="18" fillId="0" borderId="10" xfId="4" applyNumberFormat="1" applyFont="1" applyFill="1" applyBorder="1"/>
    <xf numFmtId="167" fontId="18" fillId="0" borderId="2" xfId="4" applyNumberFormat="1" applyFont="1" applyFill="1" applyBorder="1"/>
    <xf numFmtId="167" fontId="18" fillId="0" borderId="13" xfId="4" applyNumberFormat="1" applyFont="1" applyFill="1" applyBorder="1"/>
    <xf numFmtId="166" fontId="18" fillId="0" borderId="8" xfId="4" applyNumberFormat="1" applyFont="1" applyFill="1" applyBorder="1"/>
    <xf numFmtId="167" fontId="18" fillId="0" borderId="19" xfId="4" applyNumberFormat="1" applyFont="1" applyFill="1" applyBorder="1"/>
    <xf numFmtId="167" fontId="18" fillId="0" borderId="51" xfId="4" applyNumberFormat="1" applyFont="1" applyFill="1" applyBorder="1"/>
    <xf numFmtId="167" fontId="18" fillId="0" borderId="9" xfId="4" applyNumberFormat="1" applyFont="1" applyFill="1" applyBorder="1"/>
    <xf numFmtId="0" fontId="27" fillId="0" borderId="0" xfId="5" applyFont="1" applyFill="1" applyBorder="1" applyAlignment="1" applyProtection="1">
      <alignment horizontal="left" vertical="top"/>
    </xf>
    <xf numFmtId="167" fontId="11" fillId="0" borderId="19" xfId="4" applyNumberFormat="1" applyFont="1" applyFill="1" applyBorder="1" applyAlignment="1">
      <alignment vertical="center"/>
    </xf>
    <xf numFmtId="167" fontId="11" fillId="0" borderId="9" xfId="4" applyNumberFormat="1" applyFont="1" applyFill="1" applyBorder="1" applyAlignment="1">
      <alignment vertical="center"/>
    </xf>
    <xf numFmtId="0" fontId="11" fillId="0" borderId="19" xfId="4" quotePrefix="1" applyNumberFormat="1" applyFont="1" applyBorder="1" applyAlignment="1">
      <alignment horizontal="right" vertical="center"/>
    </xf>
    <xf numFmtId="2" fontId="11" fillId="12" borderId="0" xfId="7" applyNumberFormat="1" applyFont="1" applyFill="1" applyAlignment="1">
      <alignment vertical="center"/>
    </xf>
    <xf numFmtId="2" fontId="17" fillId="22" borderId="21" xfId="7" applyNumberFormat="1" applyFont="1" applyFill="1" applyBorder="1" applyAlignment="1">
      <alignment horizontal="center" vertical="center" wrapText="1"/>
    </xf>
    <xf numFmtId="2" fontId="17" fillId="22" borderId="22" xfId="7" applyNumberFormat="1" applyFont="1" applyFill="1" applyBorder="1" applyAlignment="1">
      <alignment horizontal="center" vertical="center" wrapText="1"/>
    </xf>
    <xf numFmtId="2" fontId="17" fillId="22" borderId="23" xfId="7" applyNumberFormat="1" applyFont="1" applyFill="1" applyBorder="1" applyAlignment="1">
      <alignment horizontal="center" vertical="center" wrapText="1"/>
    </xf>
    <xf numFmtId="43" fontId="11" fillId="0" borderId="11" xfId="4" applyFont="1" applyBorder="1" applyAlignment="1">
      <alignment horizontal="right"/>
    </xf>
    <xf numFmtId="43" fontId="37" fillId="0" borderId="10" xfId="4" applyFont="1" applyFill="1" applyBorder="1" applyAlignment="1">
      <alignment horizontal="right"/>
    </xf>
    <xf numFmtId="43" fontId="37" fillId="0" borderId="10" xfId="4" applyFont="1" applyBorder="1" applyAlignment="1">
      <alignment horizontal="right"/>
    </xf>
    <xf numFmtId="43" fontId="11" fillId="0" borderId="10" xfId="4" applyFont="1" applyBorder="1" applyAlignment="1">
      <alignment horizontal="right"/>
    </xf>
    <xf numFmtId="43" fontId="11" fillId="0" borderId="19" xfId="4" applyFont="1" applyBorder="1" applyAlignment="1">
      <alignment horizontal="right"/>
    </xf>
    <xf numFmtId="167" fontId="36" fillId="0" borderId="11" xfId="4" applyNumberFormat="1" applyFont="1" applyFill="1" applyBorder="1" applyAlignment="1">
      <alignment vertical="center"/>
    </xf>
    <xf numFmtId="167" fontId="36" fillId="0" borderId="10" xfId="4" applyNumberFormat="1" applyFont="1" applyFill="1" applyBorder="1" applyAlignment="1">
      <alignment vertical="center"/>
    </xf>
    <xf numFmtId="167" fontId="36" fillId="0" borderId="19" xfId="4" applyNumberFormat="1" applyFont="1" applyFill="1" applyBorder="1" applyAlignment="1">
      <alignment vertical="center"/>
    </xf>
    <xf numFmtId="167" fontId="36" fillId="0" borderId="25" xfId="4" applyNumberFormat="1" applyFont="1" applyFill="1" applyBorder="1" applyAlignment="1">
      <alignment vertical="center"/>
    </xf>
    <xf numFmtId="167" fontId="11" fillId="0" borderId="25" xfId="4" applyNumberFormat="1" applyFont="1" applyFill="1" applyBorder="1" applyAlignment="1">
      <alignment vertical="center"/>
    </xf>
    <xf numFmtId="171" fontId="11" fillId="0" borderId="25" xfId="4" applyNumberFormat="1" applyFont="1" applyFill="1" applyBorder="1" applyAlignment="1">
      <alignment vertical="center"/>
    </xf>
    <xf numFmtId="171" fontId="11" fillId="0" borderId="10" xfId="4" applyNumberFormat="1" applyFont="1" applyFill="1" applyBorder="1" applyAlignment="1">
      <alignment vertical="center"/>
    </xf>
    <xf numFmtId="167" fontId="11" fillId="0" borderId="10" xfId="4" applyNumberFormat="1" applyFont="1" applyFill="1" applyBorder="1" applyAlignment="1">
      <alignment vertical="center"/>
    </xf>
    <xf numFmtId="171" fontId="11" fillId="0" borderId="37" xfId="4" applyNumberFormat="1" applyFont="1" applyFill="1" applyBorder="1" applyAlignment="1">
      <alignment vertical="center"/>
    </xf>
    <xf numFmtId="171" fontId="11" fillId="0" borderId="19" xfId="4" applyNumberFormat="1" applyFont="1" applyFill="1" applyBorder="1" applyAlignment="1">
      <alignment vertical="center"/>
    </xf>
    <xf numFmtId="165" fontId="11" fillId="0" borderId="7" xfId="4" applyNumberFormat="1" applyFont="1" applyFill="1" applyBorder="1" applyAlignment="1">
      <alignment vertical="center"/>
    </xf>
    <xf numFmtId="175" fontId="11" fillId="0" borderId="3" xfId="4" applyNumberFormat="1" applyFont="1" applyFill="1" applyBorder="1" applyAlignment="1"/>
    <xf numFmtId="43" fontId="0" fillId="0" borderId="0" xfId="0" applyNumberFormat="1"/>
    <xf numFmtId="0" fontId="9" fillId="0" borderId="0" xfId="2"/>
    <xf numFmtId="164" fontId="3" fillId="4" borderId="0" xfId="0" applyNumberFormat="1" applyFont="1" applyFill="1"/>
    <xf numFmtId="0" fontId="0" fillId="0" borderId="0" xfId="8" applyFont="1"/>
    <xf numFmtId="0" fontId="3" fillId="23" borderId="0" xfId="0" applyFont="1" applyFill="1"/>
    <xf numFmtId="0" fontId="0" fillId="23" borderId="0" xfId="0" applyFill="1"/>
    <xf numFmtId="0" fontId="0" fillId="10" borderId="0" xfId="0" applyFill="1"/>
    <xf numFmtId="176" fontId="0" fillId="0" borderId="0" xfId="0" applyNumberFormat="1"/>
    <xf numFmtId="0" fontId="4" fillId="0" borderId="0" xfId="0" applyFont="1" applyAlignment="1">
      <alignment wrapText="1"/>
    </xf>
    <xf numFmtId="0" fontId="0" fillId="0" borderId="0" xfId="0" applyAlignment="1">
      <alignment horizontal="left" wrapText="1"/>
    </xf>
    <xf numFmtId="11" fontId="0" fillId="4" borderId="0" xfId="0" applyNumberFormat="1" applyFill="1"/>
    <xf numFmtId="11" fontId="0" fillId="6" borderId="0" xfId="0" applyNumberFormat="1" applyFill="1"/>
    <xf numFmtId="0" fontId="3" fillId="0" borderId="0" xfId="0" applyFont="1" applyAlignment="1">
      <alignment horizontal="right" wrapText="1"/>
    </xf>
    <xf numFmtId="0" fontId="4" fillId="0" borderId="0" xfId="0" applyFont="1" applyAlignment="1">
      <alignment horizontal="left"/>
    </xf>
    <xf numFmtId="0" fontId="6" fillId="0" borderId="0" xfId="0" applyFont="1" applyAlignment="1">
      <alignment horizontal="right" wrapText="1"/>
    </xf>
    <xf numFmtId="0" fontId="6" fillId="23" borderId="0" xfId="0" applyFont="1" applyFill="1"/>
    <xf numFmtId="0" fontId="3" fillId="3" borderId="0" xfId="0" applyFont="1" applyFill="1" applyAlignment="1">
      <alignment horizontal="center" wrapText="1"/>
    </xf>
    <xf numFmtId="0" fontId="3" fillId="3" borderId="0" xfId="0" applyFont="1" applyFill="1" applyAlignment="1">
      <alignment horizontal="center"/>
    </xf>
    <xf numFmtId="0" fontId="0" fillId="0" borderId="0" xfId="0" applyAlignment="1">
      <alignment horizontal="center"/>
    </xf>
    <xf numFmtId="0" fontId="42" fillId="0" borderId="0" xfId="0" applyFont="1"/>
    <xf numFmtId="0" fontId="0" fillId="0" borderId="0" xfId="0" quotePrefix="1"/>
    <xf numFmtId="0" fontId="6" fillId="10" borderId="0" xfId="0" applyFont="1" applyFill="1" applyAlignment="1">
      <alignment horizontal="center"/>
    </xf>
    <xf numFmtId="0" fontId="0" fillId="9" borderId="0" xfId="0" applyFill="1" applyAlignment="1">
      <alignment horizontal="center"/>
    </xf>
    <xf numFmtId="0" fontId="0" fillId="11" borderId="0" xfId="0" applyFill="1" applyAlignment="1">
      <alignment horizontal="center"/>
    </xf>
    <xf numFmtId="0" fontId="7" fillId="0" borderId="0" xfId="0" applyFont="1" applyAlignment="1">
      <alignment horizontal="center"/>
    </xf>
    <xf numFmtId="0" fontId="43" fillId="0" borderId="0" xfId="0" applyFont="1"/>
    <xf numFmtId="0" fontId="9" fillId="0" borderId="0" xfId="2" applyAlignment="1">
      <alignment horizontal="left"/>
    </xf>
    <xf numFmtId="0" fontId="2" fillId="0" borderId="0" xfId="2" applyFont="1" applyAlignment="1">
      <alignment horizontal="center"/>
    </xf>
    <xf numFmtId="1" fontId="3" fillId="4" borderId="0" xfId="0" applyNumberFormat="1" applyFont="1" applyFill="1"/>
    <xf numFmtId="0" fontId="44" fillId="24" borderId="0" xfId="0" applyFont="1" applyFill="1"/>
    <xf numFmtId="0" fontId="44" fillId="0" borderId="0" xfId="0" applyFont="1"/>
    <xf numFmtId="2" fontId="43" fillId="0" borderId="0" xfId="0" applyNumberFormat="1" applyFont="1"/>
    <xf numFmtId="0" fontId="11" fillId="12" borderId="0" xfId="7" applyFont="1" applyFill="1"/>
    <xf numFmtId="0" fontId="11" fillId="12" borderId="0" xfId="7" applyFont="1" applyFill="1" applyAlignment="1">
      <alignment horizontal="center"/>
    </xf>
    <xf numFmtId="0" fontId="11" fillId="0" borderId="0" xfId="7" applyFont="1"/>
    <xf numFmtId="0" fontId="13" fillId="0" borderId="0" xfId="7" applyFont="1"/>
    <xf numFmtId="0" fontId="13" fillId="0" borderId="0" xfId="7" applyFont="1" applyAlignment="1">
      <alignment horizontal="center" vertical="center"/>
    </xf>
    <xf numFmtId="0" fontId="14" fillId="12" borderId="0" xfId="7" applyFont="1" applyFill="1" applyAlignment="1">
      <alignment vertical="center"/>
    </xf>
    <xf numFmtId="0" fontId="15" fillId="12" borderId="0" xfId="7" applyFont="1" applyFill="1" applyAlignment="1">
      <alignment horizontal="center" vertical="center"/>
    </xf>
    <xf numFmtId="0" fontId="11" fillId="12" borderId="0" xfId="7" applyFont="1" applyFill="1" applyAlignment="1">
      <alignment horizontal="left" wrapText="1"/>
    </xf>
    <xf numFmtId="0" fontId="13" fillId="12" borderId="0" xfId="7" applyFont="1" applyFill="1"/>
    <xf numFmtId="0" fontId="17" fillId="3" borderId="4" xfId="7" applyFont="1" applyFill="1" applyBorder="1" applyAlignment="1">
      <alignment horizontal="center" vertical="center"/>
    </xf>
    <xf numFmtId="0" fontId="17" fillId="3" borderId="5" xfId="7" applyFont="1" applyFill="1" applyBorder="1" applyAlignment="1">
      <alignment horizontal="center" vertical="center"/>
    </xf>
    <xf numFmtId="0" fontId="18" fillId="12" borderId="0" xfId="7" applyFont="1" applyFill="1" applyAlignment="1">
      <alignment horizontal="left" wrapText="1"/>
    </xf>
    <xf numFmtId="0" fontId="11" fillId="12" borderId="6" xfId="7" applyFont="1" applyFill="1" applyBorder="1" applyAlignment="1">
      <alignment horizontal="center" vertical="center"/>
    </xf>
    <xf numFmtId="165" fontId="11" fillId="12" borderId="7" xfId="7" applyNumberFormat="1" applyFont="1" applyFill="1" applyBorder="1" applyAlignment="1">
      <alignment horizontal="center" vertical="center"/>
    </xf>
    <xf numFmtId="0" fontId="15" fillId="12" borderId="0" xfId="7" applyFont="1" applyFill="1"/>
    <xf numFmtId="0" fontId="11" fillId="12" borderId="8" xfId="7" applyFont="1" applyFill="1" applyBorder="1" applyAlignment="1">
      <alignment horizontal="center" vertical="center"/>
    </xf>
    <xf numFmtId="165" fontId="11" fillId="12" borderId="9" xfId="7" applyNumberFormat="1" applyFont="1" applyFill="1" applyBorder="1" applyAlignment="1">
      <alignment horizontal="center" vertical="center"/>
    </xf>
    <xf numFmtId="0" fontId="15" fillId="12" borderId="0" xfId="7" applyFont="1" applyFill="1" applyAlignment="1">
      <alignment horizontal="center"/>
    </xf>
    <xf numFmtId="0" fontId="15" fillId="14" borderId="0" xfId="7" applyFont="1" applyFill="1" applyAlignment="1">
      <alignment horizontal="left" vertical="top" wrapText="1"/>
    </xf>
    <xf numFmtId="0" fontId="11" fillId="12" borderId="0" xfId="7" applyFont="1" applyFill="1" applyAlignment="1">
      <alignment vertical="center"/>
    </xf>
    <xf numFmtId="0" fontId="20" fillId="15" borderId="10" xfId="7" applyFont="1" applyFill="1" applyBorder="1" applyAlignment="1">
      <alignment horizontal="center" vertical="center"/>
    </xf>
    <xf numFmtId="0" fontId="20" fillId="16" borderId="1" xfId="7" applyFont="1" applyFill="1" applyBorder="1" applyAlignment="1">
      <alignment vertical="center"/>
    </xf>
    <xf numFmtId="0" fontId="20" fillId="16" borderId="2" xfId="7" applyFont="1" applyFill="1" applyBorder="1" applyAlignment="1">
      <alignment vertical="center"/>
    </xf>
    <xf numFmtId="0" fontId="11" fillId="16" borderId="2" xfId="7" applyFont="1" applyFill="1" applyBorder="1" applyAlignment="1">
      <alignment vertical="center"/>
    </xf>
    <xf numFmtId="0" fontId="11" fillId="16" borderId="3" xfId="7" applyFont="1" applyFill="1" applyBorder="1" applyAlignment="1">
      <alignment vertical="center"/>
    </xf>
    <xf numFmtId="0" fontId="15" fillId="12" borderId="0" xfId="7" applyFont="1" applyFill="1" applyAlignment="1">
      <alignment vertical="center"/>
    </xf>
    <xf numFmtId="0" fontId="11" fillId="0" borderId="0" xfId="7" applyFont="1" applyAlignment="1">
      <alignment vertical="center"/>
    </xf>
    <xf numFmtId="166" fontId="15" fillId="12" borderId="0" xfId="7" applyNumberFormat="1" applyFont="1" applyFill="1"/>
    <xf numFmtId="0" fontId="17" fillId="17" borderId="6" xfId="7" applyFont="1" applyFill="1" applyBorder="1" applyAlignment="1">
      <alignment horizontal="center" vertical="center"/>
    </xf>
    <xf numFmtId="0" fontId="17" fillId="17" borderId="11" xfId="7" applyFont="1" applyFill="1" applyBorder="1" applyAlignment="1">
      <alignment horizontal="center" vertical="center" wrapText="1"/>
    </xf>
    <xf numFmtId="0" fontId="17" fillId="17" borderId="7" xfId="7" applyFont="1" applyFill="1" applyBorder="1" applyAlignment="1">
      <alignment horizontal="center" vertical="center" wrapText="1"/>
    </xf>
    <xf numFmtId="0" fontId="11" fillId="12" borderId="0" xfId="7" applyFont="1" applyFill="1" applyAlignment="1">
      <alignment horizontal="center" vertical="center" wrapText="1"/>
    </xf>
    <xf numFmtId="0" fontId="17" fillId="18" borderId="12" xfId="7" applyFont="1" applyFill="1" applyBorder="1" applyAlignment="1">
      <alignment horizontal="center" vertical="center" wrapText="1"/>
    </xf>
    <xf numFmtId="0" fontId="19" fillId="19" borderId="10" xfId="7" applyFont="1" applyFill="1" applyBorder="1" applyAlignment="1">
      <alignment horizontal="center" vertical="top" wrapText="1"/>
    </xf>
    <xf numFmtId="0" fontId="19" fillId="19" borderId="13" xfId="7" applyFont="1" applyFill="1" applyBorder="1" applyAlignment="1">
      <alignment horizontal="center" vertical="top" wrapText="1"/>
    </xf>
    <xf numFmtId="0" fontId="23" fillId="12" borderId="0" xfId="7" applyFont="1" applyFill="1"/>
    <xf numFmtId="0" fontId="11" fillId="0" borderId="0" xfId="7" applyFont="1" applyAlignment="1">
      <alignment horizontal="center" vertical="center" wrapText="1"/>
    </xf>
    <xf numFmtId="0" fontId="17" fillId="17" borderId="14" xfId="7" applyFont="1" applyFill="1" applyBorder="1" applyAlignment="1">
      <alignment horizontal="center"/>
    </xf>
    <xf numFmtId="0" fontId="17" fillId="18" borderId="0" xfId="7" applyFont="1" applyFill="1" applyAlignment="1">
      <alignment horizontal="center" vertical="center" wrapText="1"/>
    </xf>
    <xf numFmtId="0" fontId="17" fillId="18" borderId="15" xfId="7" applyFont="1" applyFill="1" applyBorder="1" applyAlignment="1">
      <alignment horizontal="center" vertical="center" wrapText="1"/>
    </xf>
    <xf numFmtId="0" fontId="11" fillId="0" borderId="16" xfId="7" applyFont="1" applyBorder="1"/>
    <xf numFmtId="167" fontId="13" fillId="12" borderId="0" xfId="7" applyNumberFormat="1" applyFont="1" applyFill="1"/>
    <xf numFmtId="167" fontId="11" fillId="12" borderId="0" xfId="7" applyNumberFormat="1" applyFont="1" applyFill="1"/>
    <xf numFmtId="168" fontId="11" fillId="12" borderId="0" xfId="7" applyNumberFormat="1" applyFont="1" applyFill="1"/>
    <xf numFmtId="0" fontId="17" fillId="17" borderId="17" xfId="7" applyFont="1" applyFill="1" applyBorder="1" applyAlignment="1">
      <alignment horizontal="center"/>
    </xf>
    <xf numFmtId="165" fontId="17" fillId="18" borderId="0" xfId="7" applyNumberFormat="1" applyFont="1" applyFill="1"/>
    <xf numFmtId="165" fontId="17" fillId="18" borderId="15" xfId="7" applyNumberFormat="1" applyFont="1" applyFill="1" applyBorder="1"/>
    <xf numFmtId="0" fontId="19" fillId="19" borderId="10" xfId="7" applyFont="1" applyFill="1" applyBorder="1" applyAlignment="1">
      <alignment horizontal="center" vertical="center" wrapText="1"/>
    </xf>
    <xf numFmtId="0" fontId="19" fillId="19" borderId="13" xfId="7" applyFont="1" applyFill="1" applyBorder="1" applyAlignment="1">
      <alignment horizontal="center" vertical="center" wrapText="1"/>
    </xf>
    <xf numFmtId="0" fontId="17" fillId="17" borderId="14" xfId="7" applyFont="1" applyFill="1" applyBorder="1" applyAlignment="1">
      <alignment horizontal="center" vertical="center" wrapText="1"/>
    </xf>
    <xf numFmtId="0" fontId="11" fillId="18" borderId="0" xfId="7" applyFont="1" applyFill="1"/>
    <xf numFmtId="0" fontId="11" fillId="18" borderId="15" xfId="7" applyFont="1" applyFill="1" applyBorder="1"/>
    <xf numFmtId="43" fontId="15" fillId="12" borderId="0" xfId="7" applyNumberFormat="1" applyFont="1" applyFill="1" applyAlignment="1">
      <alignment horizontal="center"/>
    </xf>
    <xf numFmtId="43" fontId="11" fillId="12" borderId="0" xfId="7" applyNumberFormat="1" applyFont="1" applyFill="1"/>
    <xf numFmtId="43" fontId="15" fillId="12" borderId="0" xfId="7" applyNumberFormat="1" applyFont="1" applyFill="1" applyAlignment="1">
      <alignment horizontal="center" vertical="center"/>
    </xf>
    <xf numFmtId="0" fontId="11" fillId="0" borderId="16" xfId="7" applyFont="1" applyBorder="1" applyAlignment="1">
      <alignment vertical="center"/>
    </xf>
    <xf numFmtId="0" fontId="11" fillId="12" borderId="0" xfId="7" applyFont="1" applyFill="1" applyAlignment="1">
      <alignment horizontal="center" vertical="center"/>
    </xf>
    <xf numFmtId="43" fontId="17" fillId="17" borderId="14" xfId="7" applyNumberFormat="1" applyFont="1" applyFill="1" applyBorder="1" applyAlignment="1">
      <alignment horizontal="center" vertical="center"/>
    </xf>
    <xf numFmtId="0" fontId="11" fillId="18" borderId="0" xfId="7" applyFont="1" applyFill="1" applyAlignment="1">
      <alignment vertical="center"/>
    </xf>
    <xf numFmtId="0" fontId="11" fillId="18" borderId="15" xfId="7" applyFont="1" applyFill="1" applyBorder="1" applyAlignment="1">
      <alignment vertical="center"/>
    </xf>
    <xf numFmtId="43" fontId="11" fillId="18" borderId="0" xfId="7" applyNumberFormat="1" applyFont="1" applyFill="1" applyAlignment="1">
      <alignment vertical="center"/>
    </xf>
    <xf numFmtId="43" fontId="17" fillId="17" borderId="14" xfId="7" applyNumberFormat="1" applyFont="1" applyFill="1" applyBorder="1" applyAlignment="1">
      <alignment horizontal="center" vertical="center" wrapText="1"/>
    </xf>
    <xf numFmtId="0" fontId="11" fillId="0" borderId="8" xfId="7" applyFont="1" applyBorder="1"/>
    <xf numFmtId="0" fontId="19" fillId="12" borderId="0" xfId="7" applyFont="1" applyFill="1" applyAlignment="1">
      <alignment vertical="center"/>
    </xf>
    <xf numFmtId="43" fontId="11" fillId="12" borderId="0" xfId="7" applyNumberFormat="1" applyFont="1" applyFill="1" applyAlignment="1">
      <alignment vertical="center"/>
    </xf>
    <xf numFmtId="0" fontId="11" fillId="0" borderId="0" xfId="7" applyFont="1" applyAlignment="1">
      <alignment horizontal="center"/>
    </xf>
    <xf numFmtId="0" fontId="15" fillId="0" borderId="0" xfId="7" applyFont="1" applyAlignment="1">
      <alignment horizontal="left" wrapText="1"/>
    </xf>
    <xf numFmtId="43" fontId="11" fillId="0" borderId="0" xfId="7" applyNumberFormat="1" applyFont="1"/>
    <xf numFmtId="171" fontId="15" fillId="0" borderId="0" xfId="7" applyNumberFormat="1" applyFont="1"/>
    <xf numFmtId="170" fontId="15" fillId="0" borderId="0" xfId="7" applyNumberFormat="1" applyFont="1"/>
    <xf numFmtId="0" fontId="15" fillId="0" borderId="0" xfId="7" applyFont="1" applyAlignment="1">
      <alignment horizontal="left"/>
    </xf>
    <xf numFmtId="0" fontId="27" fillId="0" borderId="0" xfId="5" applyFont="1" applyFill="1" applyAlignment="1" applyProtection="1">
      <alignment horizontal="left" indent="2"/>
    </xf>
    <xf numFmtId="0" fontId="11" fillId="14" borderId="0" xfId="7" applyFont="1" applyFill="1"/>
    <xf numFmtId="0" fontId="17" fillId="3" borderId="21" xfId="7" applyFont="1" applyFill="1" applyBorder="1" applyAlignment="1">
      <alignment horizontal="center" vertical="center"/>
    </xf>
    <xf numFmtId="0" fontId="17" fillId="3" borderId="22" xfId="7" applyFont="1" applyFill="1" applyBorder="1" applyAlignment="1">
      <alignment horizontal="center" vertical="center" wrapText="1"/>
    </xf>
    <xf numFmtId="0" fontId="17" fillId="3" borderId="23" xfId="7" applyFont="1" applyFill="1" applyBorder="1" applyAlignment="1">
      <alignment horizontal="center" vertical="center" wrapText="1"/>
    </xf>
    <xf numFmtId="11" fontId="11" fillId="14" borderId="0" xfId="7" applyNumberFormat="1" applyFont="1" applyFill="1"/>
    <xf numFmtId="0" fontId="11" fillId="0" borderId="0" xfId="7" applyFont="1" applyAlignment="1">
      <alignment horizontal="center" vertical="center"/>
    </xf>
    <xf numFmtId="0" fontId="11" fillId="12" borderId="24" xfId="7" applyFont="1" applyFill="1" applyBorder="1" applyAlignment="1">
      <alignment vertical="center"/>
    </xf>
    <xf numFmtId="0" fontId="11" fillId="12" borderId="26" xfId="7" applyFont="1" applyFill="1" applyBorder="1" applyAlignment="1">
      <alignment horizontal="center" vertical="center"/>
    </xf>
    <xf numFmtId="0" fontId="30" fillId="12" borderId="0" xfId="7" applyFont="1" applyFill="1"/>
    <xf numFmtId="0" fontId="11" fillId="12" borderId="16" xfId="7" applyFont="1" applyFill="1" applyBorder="1" applyAlignment="1">
      <alignment vertical="center"/>
    </xf>
    <xf numFmtId="0" fontId="11" fillId="0" borderId="13" xfId="7" applyFont="1" applyBorder="1" applyAlignment="1">
      <alignment horizontal="center" vertical="center"/>
    </xf>
    <xf numFmtId="0" fontId="11" fillId="12" borderId="13" xfId="7" applyFont="1" applyFill="1" applyBorder="1" applyAlignment="1">
      <alignment horizontal="center" vertical="center"/>
    </xf>
    <xf numFmtId="0" fontId="11" fillId="12" borderId="8" xfId="7" applyFont="1" applyFill="1" applyBorder="1" applyAlignment="1">
      <alignment vertical="center"/>
    </xf>
    <xf numFmtId="0" fontId="11" fillId="12" borderId="9" xfId="7" applyFont="1" applyFill="1" applyBorder="1" applyAlignment="1">
      <alignment horizontal="center" vertical="center"/>
    </xf>
    <xf numFmtId="0" fontId="19" fillId="0" borderId="0" xfId="7" applyFont="1" applyAlignment="1">
      <alignment vertical="center"/>
    </xf>
    <xf numFmtId="0" fontId="15" fillId="0" borderId="0" xfId="7" applyFont="1" applyAlignment="1">
      <alignment horizontal="left" vertical="top" wrapText="1"/>
    </xf>
    <xf numFmtId="0" fontId="15" fillId="0" borderId="0" xfId="7" applyFont="1" applyAlignment="1">
      <alignment horizontal="left" vertical="top" indent="2"/>
    </xf>
    <xf numFmtId="0" fontId="15" fillId="12" borderId="0" xfId="7" applyFont="1" applyFill="1" applyAlignment="1">
      <alignment horizontal="left"/>
    </xf>
    <xf numFmtId="0" fontId="15" fillId="0" borderId="0" xfId="7" applyFont="1"/>
    <xf numFmtId="0" fontId="20" fillId="15" borderId="10" xfId="7" applyFont="1" applyFill="1" applyBorder="1" applyAlignment="1">
      <alignment horizontal="center"/>
    </xf>
    <xf numFmtId="0" fontId="20" fillId="20" borderId="1" xfId="7" applyFont="1" applyFill="1" applyBorder="1"/>
    <xf numFmtId="0" fontId="11" fillId="20" borderId="2" xfId="7" applyFont="1" applyFill="1" applyBorder="1"/>
    <xf numFmtId="0" fontId="11" fillId="16" borderId="2" xfId="7" applyFont="1" applyFill="1" applyBorder="1"/>
    <xf numFmtId="0" fontId="11" fillId="16" borderId="3" xfId="7" applyFont="1" applyFill="1" applyBorder="1"/>
    <xf numFmtId="0" fontId="17" fillId="18" borderId="21" xfId="7" applyFont="1" applyFill="1" applyBorder="1" applyAlignment="1">
      <alignment horizontal="center" vertical="center"/>
    </xf>
    <xf numFmtId="0" fontId="17" fillId="18" borderId="22" xfId="7" applyFont="1" applyFill="1" applyBorder="1" applyAlignment="1">
      <alignment horizontal="center" vertical="center"/>
    </xf>
    <xf numFmtId="0" fontId="17" fillId="18" borderId="22" xfId="7" applyFont="1" applyFill="1" applyBorder="1" applyAlignment="1">
      <alignment horizontal="center" vertical="center" wrapText="1"/>
    </xf>
    <xf numFmtId="0" fontId="17" fillId="18" borderId="23" xfId="7" applyFont="1" applyFill="1" applyBorder="1" applyAlignment="1">
      <alignment horizontal="center" vertical="center" wrapText="1"/>
    </xf>
    <xf numFmtId="0" fontId="11" fillId="12" borderId="27" xfId="7" applyFont="1" applyFill="1" applyBorder="1"/>
    <xf numFmtId="0" fontId="11" fillId="0" borderId="11" xfId="7" applyFont="1" applyBorder="1" applyAlignment="1">
      <alignment horizontal="left"/>
    </xf>
    <xf numFmtId="0" fontId="11" fillId="12" borderId="12" xfId="7" applyFont="1" applyFill="1" applyBorder="1"/>
    <xf numFmtId="0" fontId="11" fillId="0" borderId="25" xfId="7" applyFont="1" applyBorder="1" applyAlignment="1">
      <alignment horizontal="left"/>
    </xf>
    <xf numFmtId="0" fontId="11" fillId="0" borderId="10" xfId="7" applyFont="1" applyBorder="1" applyAlignment="1">
      <alignment horizontal="left"/>
    </xf>
    <xf numFmtId="0" fontId="11" fillId="12" borderId="30" xfId="7" applyFont="1" applyFill="1" applyBorder="1"/>
    <xf numFmtId="0" fontId="11" fillId="0" borderId="10" xfId="7" quotePrefix="1" applyFont="1" applyBorder="1" applyAlignment="1">
      <alignment horizontal="left"/>
    </xf>
    <xf numFmtId="171" fontId="18" fillId="0" borderId="11" xfId="4" applyNumberFormat="1" applyFont="1" applyBorder="1"/>
    <xf numFmtId="171" fontId="18" fillId="0" borderId="7" xfId="4" applyNumberFormat="1" applyFont="1" applyBorder="1"/>
    <xf numFmtId="171" fontId="18" fillId="0" borderId="10" xfId="4" applyNumberFormat="1" applyFont="1" applyBorder="1"/>
    <xf numFmtId="171" fontId="18" fillId="0" borderId="13" xfId="4" applyNumberFormat="1" applyFont="1" applyBorder="1"/>
    <xf numFmtId="0" fontId="11" fillId="0" borderId="19" xfId="7" applyFont="1" applyBorder="1" applyAlignment="1">
      <alignment horizontal="left"/>
    </xf>
    <xf numFmtId="171" fontId="18" fillId="0" borderId="19" xfId="4" applyNumberFormat="1" applyFont="1" applyBorder="1"/>
    <xf numFmtId="171" fontId="18" fillId="0" borderId="9" xfId="4" applyNumberFormat="1" applyFont="1" applyBorder="1"/>
    <xf numFmtId="0" fontId="17" fillId="18" borderId="32" xfId="7" applyFont="1" applyFill="1" applyBorder="1" applyAlignment="1">
      <alignment horizontal="center" vertical="center" wrapText="1"/>
    </xf>
    <xf numFmtId="0" fontId="31" fillId="12" borderId="0" xfId="7" applyFont="1" applyFill="1"/>
    <xf numFmtId="0" fontId="11" fillId="12" borderId="11" xfId="7" applyFont="1" applyFill="1" applyBorder="1" applyAlignment="1">
      <alignment horizontal="left"/>
    </xf>
    <xf numFmtId="0" fontId="11" fillId="12" borderId="10" xfId="7" applyFont="1" applyFill="1" applyBorder="1" applyAlignment="1">
      <alignment horizontal="left"/>
    </xf>
    <xf numFmtId="0" fontId="11" fillId="12" borderId="0" xfId="7" applyFont="1" applyFill="1" applyAlignment="1">
      <alignment horizontal="left"/>
    </xf>
    <xf numFmtId="0" fontId="11" fillId="12" borderId="15" xfId="7" applyFont="1" applyFill="1" applyBorder="1"/>
    <xf numFmtId="0" fontId="11" fillId="12" borderId="3" xfId="7" applyFont="1" applyFill="1" applyBorder="1"/>
    <xf numFmtId="0" fontId="11" fillId="18" borderId="28" xfId="7" applyFont="1" applyFill="1" applyBorder="1"/>
    <xf numFmtId="171" fontId="11" fillId="0" borderId="13" xfId="4" applyNumberFormat="1" applyFont="1" applyBorder="1"/>
    <xf numFmtId="0" fontId="11" fillId="18" borderId="34" xfId="7" applyFont="1" applyFill="1" applyBorder="1"/>
    <xf numFmtId="171" fontId="11" fillId="0" borderId="10" xfId="4" applyNumberFormat="1" applyFont="1" applyBorder="1"/>
    <xf numFmtId="0" fontId="10" fillId="0" borderId="0" xfId="7"/>
    <xf numFmtId="0" fontId="11" fillId="12" borderId="10" xfId="7" applyFont="1" applyFill="1" applyBorder="1"/>
    <xf numFmtId="0" fontId="11" fillId="12" borderId="37" xfId="7" applyFont="1" applyFill="1" applyBorder="1"/>
    <xf numFmtId="0" fontId="11" fillId="18" borderId="37" xfId="7" applyFont="1" applyFill="1" applyBorder="1"/>
    <xf numFmtId="171" fontId="11" fillId="0" borderId="9" xfId="4" applyNumberFormat="1" applyFont="1" applyBorder="1"/>
    <xf numFmtId="0" fontId="15" fillId="0" borderId="0" xfId="7" applyFont="1" applyAlignment="1">
      <alignment vertical="center"/>
    </xf>
    <xf numFmtId="0" fontId="32" fillId="0" borderId="0" xfId="7" applyFont="1" applyAlignment="1">
      <alignment horizontal="left" vertical="top"/>
    </xf>
    <xf numFmtId="0" fontId="32" fillId="14" borderId="0" xfId="7" applyFont="1" applyFill="1" applyAlignment="1">
      <alignment horizontal="left" vertical="top"/>
    </xf>
    <xf numFmtId="0" fontId="17" fillId="16" borderId="2" xfId="7" applyFont="1" applyFill="1" applyBorder="1"/>
    <xf numFmtId="0" fontId="17" fillId="12" borderId="0" xfId="7" applyFont="1" applyFill="1"/>
    <xf numFmtId="0" fontId="17" fillId="18" borderId="21" xfId="7" applyFont="1" applyFill="1" applyBorder="1" applyAlignment="1">
      <alignment horizontal="center" vertical="center" wrapText="1"/>
    </xf>
    <xf numFmtId="0" fontId="11" fillId="12" borderId="38" xfId="7" applyFont="1" applyFill="1" applyBorder="1"/>
    <xf numFmtId="2" fontId="11" fillId="0" borderId="25" xfId="7" applyNumberFormat="1" applyFont="1" applyBorder="1"/>
    <xf numFmtId="2" fontId="11" fillId="0" borderId="26" xfId="7" applyNumberFormat="1" applyFont="1" applyBorder="1"/>
    <xf numFmtId="2" fontId="18" fillId="0" borderId="10" xfId="7" applyNumberFormat="1" applyFont="1" applyBorder="1"/>
    <xf numFmtId="2" fontId="11" fillId="0" borderId="13" xfId="7" applyNumberFormat="1" applyFont="1" applyBorder="1"/>
    <xf numFmtId="0" fontId="11" fillId="12" borderId="16" xfId="7" applyFont="1" applyFill="1" applyBorder="1"/>
    <xf numFmtId="2" fontId="11" fillId="0" borderId="10" xfId="7" applyNumberFormat="1" applyFont="1" applyBorder="1"/>
    <xf numFmtId="1" fontId="11" fillId="0" borderId="10" xfId="7" applyNumberFormat="1" applyFont="1" applyBorder="1"/>
    <xf numFmtId="2" fontId="18" fillId="0" borderId="13" xfId="7" applyNumberFormat="1" applyFont="1" applyBorder="1"/>
    <xf numFmtId="0" fontId="11" fillId="12" borderId="40" xfId="7" applyFont="1" applyFill="1" applyBorder="1"/>
    <xf numFmtId="0" fontId="11" fillId="12" borderId="41" xfId="7" applyFont="1" applyFill="1" applyBorder="1"/>
    <xf numFmtId="1" fontId="11" fillId="0" borderId="13" xfId="7" applyNumberFormat="1" applyFont="1" applyBorder="1"/>
    <xf numFmtId="0" fontId="11" fillId="12" borderId="42" xfId="7" applyFont="1" applyFill="1" applyBorder="1"/>
    <xf numFmtId="2" fontId="18" fillId="0" borderId="19" xfId="7" applyNumberFormat="1" applyFont="1" applyBorder="1"/>
    <xf numFmtId="2" fontId="11" fillId="0" borderId="9" xfId="7" applyNumberFormat="1" applyFont="1" applyBorder="1"/>
    <xf numFmtId="0" fontId="34" fillId="0" borderId="0" xfId="7" applyFont="1" applyAlignment="1">
      <alignment wrapText="1"/>
    </xf>
    <xf numFmtId="0" fontId="17" fillId="3" borderId="27" xfId="7" applyFont="1" applyFill="1" applyBorder="1"/>
    <xf numFmtId="0" fontId="17" fillId="3" borderId="5" xfId="7" applyFont="1" applyFill="1" applyBorder="1"/>
    <xf numFmtId="0" fontId="17" fillId="3" borderId="43" xfId="7" applyFont="1" applyFill="1" applyBorder="1" applyAlignment="1">
      <alignment horizontal="centerContinuous" vertical="distributed"/>
    </xf>
    <xf numFmtId="0" fontId="17" fillId="3" borderId="44" xfId="7" applyFont="1" applyFill="1" applyBorder="1" applyAlignment="1">
      <alignment horizontal="centerContinuous" vertical="distributed"/>
    </xf>
    <xf numFmtId="0" fontId="17" fillId="3" borderId="45" xfId="7" applyFont="1" applyFill="1" applyBorder="1" applyAlignment="1">
      <alignment horizontal="centerContinuous" vertical="distributed"/>
    </xf>
    <xf numFmtId="0" fontId="17" fillId="3" borderId="62" xfId="7" applyFont="1" applyFill="1" applyBorder="1"/>
    <xf numFmtId="0" fontId="17" fillId="18" borderId="12" xfId="7" applyFont="1" applyFill="1" applyBorder="1" applyAlignment="1">
      <alignment horizontal="center"/>
    </xf>
    <xf numFmtId="0" fontId="17" fillId="18" borderId="46" xfId="7" applyFont="1" applyFill="1" applyBorder="1" applyAlignment="1">
      <alignment horizontal="center"/>
    </xf>
    <xf numFmtId="0" fontId="17" fillId="18" borderId="14" xfId="7" applyFont="1" applyFill="1" applyBorder="1" applyAlignment="1">
      <alignment horizontal="center" vertical="center" wrapText="1"/>
    </xf>
    <xf numFmtId="0" fontId="17" fillId="18" borderId="47" xfId="7" applyFont="1" applyFill="1" applyBorder="1" applyAlignment="1">
      <alignment horizontal="center" vertical="center" wrapText="1"/>
    </xf>
    <xf numFmtId="0" fontId="17" fillId="18" borderId="29" xfId="7" applyFont="1" applyFill="1" applyBorder="1" applyAlignment="1">
      <alignment horizontal="center" vertical="center" wrapText="1"/>
    </xf>
    <xf numFmtId="0" fontId="17" fillId="18" borderId="63" xfId="7" applyFont="1" applyFill="1" applyBorder="1" applyAlignment="1">
      <alignment horizontal="center"/>
    </xf>
    <xf numFmtId="0" fontId="17" fillId="18" borderId="30" xfId="7" applyFont="1" applyFill="1" applyBorder="1" applyAlignment="1">
      <alignment horizontal="center" wrapText="1"/>
    </xf>
    <xf numFmtId="0" fontId="17" fillId="18" borderId="48" xfId="7" applyFont="1" applyFill="1" applyBorder="1" applyAlignment="1">
      <alignment horizontal="center" wrapText="1"/>
    </xf>
    <xf numFmtId="0" fontId="17" fillId="18" borderId="31" xfId="7" applyFont="1" applyFill="1" applyBorder="1" applyAlignment="1">
      <alignment horizontal="center" vertical="center" wrapText="1"/>
    </xf>
    <xf numFmtId="0" fontId="17" fillId="18" borderId="37" xfId="7" applyFont="1" applyFill="1" applyBorder="1" applyAlignment="1">
      <alignment horizontal="center" vertical="center" wrapText="1"/>
    </xf>
    <xf numFmtId="0" fontId="17" fillId="18" borderId="48" xfId="7" applyFont="1" applyFill="1" applyBorder="1" applyAlignment="1">
      <alignment horizontal="center" vertical="center" wrapText="1"/>
    </xf>
    <xf numFmtId="0" fontId="17" fillId="18" borderId="64" xfId="7" applyFont="1" applyFill="1" applyBorder="1" applyAlignment="1">
      <alignment horizontal="center" wrapText="1"/>
    </xf>
    <xf numFmtId="0" fontId="11" fillId="12" borderId="43" xfId="7" applyFont="1" applyFill="1" applyBorder="1"/>
    <xf numFmtId="0" fontId="11" fillId="12" borderId="7" xfId="7" applyFont="1" applyFill="1" applyBorder="1"/>
    <xf numFmtId="177" fontId="18" fillId="0" borderId="65" xfId="6" applyNumberFormat="1" applyFont="1" applyFill="1" applyBorder="1"/>
    <xf numFmtId="0" fontId="11" fillId="12" borderId="49" xfId="7" applyFont="1" applyFill="1" applyBorder="1"/>
    <xf numFmtId="0" fontId="11" fillId="12" borderId="13" xfId="7" applyFont="1" applyFill="1" applyBorder="1"/>
    <xf numFmtId="177" fontId="18" fillId="0" borderId="66" xfId="6" applyNumberFormat="1" applyFont="1" applyFill="1" applyBorder="1"/>
    <xf numFmtId="0" fontId="11" fillId="12" borderId="50" xfId="7" applyFont="1" applyFill="1" applyBorder="1"/>
    <xf numFmtId="0" fontId="11" fillId="12" borderId="9" xfId="7" applyFont="1" applyFill="1" applyBorder="1"/>
    <xf numFmtId="177" fontId="18" fillId="0" borderId="67" xfId="6" applyNumberFormat="1" applyFont="1" applyFill="1" applyBorder="1"/>
    <xf numFmtId="0" fontId="15" fillId="0" borderId="52" xfId="7" applyFont="1" applyBorder="1" applyAlignment="1">
      <alignment horizontal="left" vertical="top"/>
    </xf>
    <xf numFmtId="0" fontId="32" fillId="0" borderId="52" xfId="7" applyFont="1" applyBorder="1" applyAlignment="1">
      <alignment horizontal="left" vertical="top" wrapText="1"/>
    </xf>
    <xf numFmtId="0" fontId="15" fillId="0" borderId="52" xfId="7" applyFont="1" applyBorder="1" applyAlignment="1">
      <alignment horizontal="left" vertical="top" wrapText="1"/>
    </xf>
    <xf numFmtId="170" fontId="11" fillId="12" borderId="0" xfId="7" applyNumberFormat="1" applyFont="1" applyFill="1"/>
    <xf numFmtId="170" fontId="32" fillId="12" borderId="0" xfId="7" applyNumberFormat="1" applyFont="1" applyFill="1"/>
    <xf numFmtId="170" fontId="15" fillId="12" borderId="0" xfId="7" applyNumberFormat="1" applyFont="1" applyFill="1"/>
    <xf numFmtId="0" fontId="15" fillId="12" borderId="0" xfId="7" applyFont="1" applyFill="1" applyAlignment="1">
      <alignment horizontal="left" vertical="top" wrapText="1"/>
    </xf>
    <xf numFmtId="0" fontId="15" fillId="12" borderId="0" xfId="7" applyFont="1" applyFill="1" applyAlignment="1">
      <alignment horizontal="left" vertical="top"/>
    </xf>
    <xf numFmtId="0" fontId="27" fillId="0" borderId="0" xfId="5" applyFont="1" applyFill="1" applyBorder="1" applyAlignment="1" applyProtection="1">
      <alignment horizontal="left" vertical="top" indent="2"/>
    </xf>
    <xf numFmtId="0" fontId="20" fillId="16" borderId="2" xfId="7" applyFont="1" applyFill="1" applyBorder="1"/>
    <xf numFmtId="0" fontId="20" fillId="20" borderId="2" xfId="7" applyFont="1" applyFill="1" applyBorder="1"/>
    <xf numFmtId="0" fontId="17" fillId="18" borderId="53" xfId="7" applyFont="1" applyFill="1" applyBorder="1" applyAlignment="1">
      <alignment horizontal="center" vertical="center" wrapText="1"/>
    </xf>
    <xf numFmtId="0" fontId="11" fillId="0" borderId="31" xfId="7" applyFont="1" applyBorder="1"/>
    <xf numFmtId="0" fontId="45" fillId="0" borderId="0" xfId="5" applyFont="1" applyFill="1" applyAlignment="1" applyProtection="1">
      <alignment horizontal="left" vertical="center" indent="2"/>
    </xf>
    <xf numFmtId="0" fontId="20" fillId="12" borderId="0" xfId="7" applyFont="1" applyFill="1" applyAlignment="1">
      <alignment horizontal="center"/>
    </xf>
    <xf numFmtId="167" fontId="13" fillId="0" borderId="0" xfId="7" applyNumberFormat="1" applyFont="1"/>
    <xf numFmtId="0" fontId="11" fillId="12" borderId="6" xfId="7" applyFont="1" applyFill="1" applyBorder="1"/>
    <xf numFmtId="172" fontId="36" fillId="0" borderId="11" xfId="7" applyNumberFormat="1" applyFont="1" applyBorder="1" applyAlignment="1">
      <alignment vertical="center"/>
    </xf>
    <xf numFmtId="173" fontId="36" fillId="0" borderId="11" xfId="7" applyNumberFormat="1" applyFont="1" applyBorder="1" applyAlignment="1">
      <alignment vertical="center"/>
    </xf>
    <xf numFmtId="0" fontId="11" fillId="12" borderId="7" xfId="7" applyFont="1" applyFill="1" applyBorder="1" applyAlignment="1">
      <alignment vertical="center"/>
    </xf>
    <xf numFmtId="172" fontId="13" fillId="12" borderId="0" xfId="7" applyNumberFormat="1" applyFont="1" applyFill="1"/>
    <xf numFmtId="173" fontId="13" fillId="12" borderId="0" xfId="7" applyNumberFormat="1" applyFont="1" applyFill="1"/>
    <xf numFmtId="0" fontId="11" fillId="12" borderId="24" xfId="7" applyFont="1" applyFill="1" applyBorder="1"/>
    <xf numFmtId="172" fontId="36" fillId="0" borderId="10" xfId="7" applyNumberFormat="1" applyFont="1" applyBorder="1" applyAlignment="1">
      <alignment vertical="center"/>
    </xf>
    <xf numFmtId="173" fontId="36" fillId="0" borderId="10" xfId="7" applyNumberFormat="1" applyFont="1" applyBorder="1" applyAlignment="1">
      <alignment vertical="center"/>
    </xf>
    <xf numFmtId="0" fontId="11" fillId="12" borderId="26" xfId="7" applyFont="1" applyFill="1" applyBorder="1" applyAlignment="1">
      <alignment vertical="center"/>
    </xf>
    <xf numFmtId="0" fontId="11" fillId="12" borderId="8" xfId="7" applyFont="1" applyFill="1" applyBorder="1"/>
    <xf numFmtId="172" fontId="36" fillId="0" borderId="19" xfId="7" applyNumberFormat="1" applyFont="1" applyBorder="1" applyAlignment="1">
      <alignment vertical="center"/>
    </xf>
    <xf numFmtId="173" fontId="36" fillId="0" borderId="19" xfId="7" applyNumberFormat="1" applyFont="1" applyBorder="1" applyAlignment="1">
      <alignment vertical="center"/>
    </xf>
    <xf numFmtId="0" fontId="11" fillId="12" borderId="9" xfId="7" applyFont="1" applyFill="1" applyBorder="1" applyAlignment="1">
      <alignment vertical="center"/>
    </xf>
    <xf numFmtId="0" fontId="11" fillId="12" borderId="13" xfId="7" applyFont="1" applyFill="1" applyBorder="1" applyAlignment="1">
      <alignment vertical="center"/>
    </xf>
    <xf numFmtId="0" fontId="20" fillId="16" borderId="1" xfId="7" applyFont="1" applyFill="1" applyBorder="1"/>
    <xf numFmtId="0" fontId="30" fillId="12" borderId="0" xfId="7" applyFont="1" applyFill="1" applyAlignment="1">
      <alignment vertical="center"/>
    </xf>
    <xf numFmtId="174" fontId="11" fillId="0" borderId="6" xfId="7" applyNumberFormat="1" applyFont="1" applyBorder="1"/>
    <xf numFmtId="0" fontId="11" fillId="0" borderId="11" xfId="7" applyFont="1" applyBorder="1" applyAlignment="1">
      <alignment horizontal="right"/>
    </xf>
    <xf numFmtId="0" fontId="11" fillId="0" borderId="7" xfId="7" applyFont="1" applyBorder="1" applyAlignment="1">
      <alignment horizontal="right"/>
    </xf>
    <xf numFmtId="174" fontId="11" fillId="0" borderId="16" xfId="7" applyNumberFormat="1" applyFont="1" applyBorder="1"/>
    <xf numFmtId="0" fontId="11" fillId="0" borderId="10" xfId="7" applyFont="1" applyBorder="1" applyAlignment="1">
      <alignment horizontal="right"/>
    </xf>
    <xf numFmtId="0" fontId="11" fillId="0" borderId="13" xfId="7" applyFont="1" applyBorder="1" applyAlignment="1">
      <alignment horizontal="right"/>
    </xf>
    <xf numFmtId="43" fontId="11" fillId="0" borderId="10" xfId="4" applyFont="1" applyFill="1" applyBorder="1" applyAlignment="1">
      <alignment horizontal="right"/>
    </xf>
    <xf numFmtId="2" fontId="11" fillId="0" borderId="10" xfId="7" applyNumberFormat="1" applyFont="1" applyBorder="1" applyAlignment="1">
      <alignment horizontal="right"/>
    </xf>
    <xf numFmtId="2" fontId="11" fillId="0" borderId="13" xfId="7" applyNumberFormat="1" applyFont="1" applyBorder="1" applyAlignment="1">
      <alignment horizontal="right"/>
    </xf>
    <xf numFmtId="167" fontId="11" fillId="0" borderId="10" xfId="4" quotePrefix="1" applyNumberFormat="1" applyFont="1" applyBorder="1" applyAlignment="1">
      <alignment horizontal="right"/>
    </xf>
    <xf numFmtId="174" fontId="11" fillId="0" borderId="8" xfId="7" applyNumberFormat="1" applyFont="1" applyBorder="1"/>
    <xf numFmtId="43" fontId="11" fillId="0" borderId="19" xfId="4" applyFont="1" applyFill="1" applyBorder="1" applyAlignment="1">
      <alignment horizontal="right"/>
    </xf>
    <xf numFmtId="0" fontId="11" fillId="0" borderId="19" xfId="7" applyFont="1" applyBorder="1" applyAlignment="1">
      <alignment horizontal="right"/>
    </xf>
    <xf numFmtId="0" fontId="11" fillId="0" borderId="9" xfId="7" applyFont="1" applyBorder="1" applyAlignment="1">
      <alignment horizontal="right"/>
    </xf>
    <xf numFmtId="0" fontId="20" fillId="20" borderId="1" xfId="7" applyFont="1" applyFill="1" applyBorder="1" applyAlignment="1">
      <alignment horizontal="left"/>
    </xf>
    <xf numFmtId="0" fontId="20" fillId="20" borderId="2" xfId="7" applyFont="1" applyFill="1" applyBorder="1" applyAlignment="1">
      <alignment horizontal="left" wrapText="1"/>
    </xf>
    <xf numFmtId="0" fontId="20" fillId="12" borderId="0" xfId="7" applyFont="1" applyFill="1" applyAlignment="1">
      <alignment horizontal="center" vertical="center"/>
    </xf>
    <xf numFmtId="0" fontId="11" fillId="0" borderId="6" xfId="7" applyFont="1" applyBorder="1" applyAlignment="1">
      <alignment vertical="center"/>
    </xf>
    <xf numFmtId="171" fontId="36" fillId="0" borderId="11" xfId="4" applyNumberFormat="1" applyFont="1" applyFill="1" applyBorder="1" applyAlignment="1">
      <alignment vertical="center"/>
    </xf>
    <xf numFmtId="0" fontId="11" fillId="0" borderId="7" xfId="7" applyFont="1" applyBorder="1" applyAlignment="1">
      <alignment vertical="center"/>
    </xf>
    <xf numFmtId="171" fontId="13" fillId="12" borderId="0" xfId="7" applyNumberFormat="1" applyFont="1" applyFill="1"/>
    <xf numFmtId="171" fontId="36" fillId="0" borderId="10" xfId="4" applyNumberFormat="1" applyFont="1" applyFill="1" applyBorder="1" applyAlignment="1">
      <alignment vertical="center"/>
    </xf>
    <xf numFmtId="0" fontId="11" fillId="0" borderId="13" xfId="7" applyFont="1" applyBorder="1" applyAlignment="1">
      <alignment vertical="center"/>
    </xf>
    <xf numFmtId="0" fontId="11" fillId="0" borderId="8" xfId="7" applyFont="1" applyBorder="1" applyAlignment="1">
      <alignment vertical="center"/>
    </xf>
    <xf numFmtId="171" fontId="36" fillId="0" borderId="19" xfId="4" applyNumberFormat="1" applyFont="1" applyFill="1" applyBorder="1" applyAlignment="1">
      <alignment vertical="center"/>
    </xf>
    <xf numFmtId="0" fontId="11" fillId="0" borderId="9" xfId="7" applyFont="1" applyBorder="1" applyAlignment="1">
      <alignment vertical="center"/>
    </xf>
    <xf numFmtId="0" fontId="38" fillId="0" borderId="24" xfId="7" applyFont="1" applyBorder="1" applyAlignment="1">
      <alignment vertical="center"/>
    </xf>
    <xf numFmtId="167" fontId="36" fillId="0" borderId="34" xfId="4" applyNumberFormat="1" applyFont="1" applyFill="1" applyBorder="1" applyAlignment="1">
      <alignment vertical="center"/>
    </xf>
    <xf numFmtId="171" fontId="36" fillId="0" borderId="34" xfId="4" applyNumberFormat="1" applyFont="1" applyFill="1" applyBorder="1" applyAlignment="1">
      <alignment vertical="center"/>
    </xf>
    <xf numFmtId="0" fontId="11" fillId="0" borderId="26" xfId="7" applyFont="1" applyBorder="1" applyAlignment="1">
      <alignment vertical="center"/>
    </xf>
    <xf numFmtId="173" fontId="11" fillId="12" borderId="0" xfId="7" applyNumberFormat="1" applyFont="1" applyFill="1"/>
    <xf numFmtId="0" fontId="38" fillId="0" borderId="35" xfId="7" applyFont="1" applyBorder="1" applyAlignment="1">
      <alignment vertical="center"/>
    </xf>
    <xf numFmtId="0" fontId="38" fillId="0" borderId="49" xfId="7" applyFont="1" applyBorder="1" applyAlignment="1">
      <alignment vertical="center"/>
    </xf>
    <xf numFmtId="167" fontId="11" fillId="0" borderId="28" xfId="4" applyNumberFormat="1" applyFont="1" applyFill="1" applyBorder="1" applyAlignment="1">
      <alignment vertical="center"/>
    </xf>
    <xf numFmtId="171" fontId="11" fillId="0" borderId="28" xfId="4" applyNumberFormat="1" applyFont="1" applyFill="1" applyBorder="1" applyAlignment="1">
      <alignment vertical="center"/>
    </xf>
    <xf numFmtId="0" fontId="11" fillId="0" borderId="50" xfId="7" applyFont="1" applyBorder="1" applyAlignment="1">
      <alignment vertical="center"/>
    </xf>
    <xf numFmtId="0" fontId="11" fillId="0" borderId="35" xfId="7" applyFont="1" applyBorder="1" applyAlignment="1">
      <alignment vertical="center"/>
    </xf>
    <xf numFmtId="171" fontId="36" fillId="0" borderId="25" xfId="4" applyNumberFormat="1" applyFont="1" applyFill="1" applyBorder="1" applyAlignment="1">
      <alignment vertical="center"/>
    </xf>
    <xf numFmtId="0" fontId="11" fillId="0" borderId="16" xfId="7" applyFont="1" applyBorder="1" applyAlignment="1">
      <alignment vertical="center" wrapText="1"/>
    </xf>
    <xf numFmtId="0" fontId="11" fillId="0" borderId="8" xfId="7" applyFont="1" applyBorder="1" applyAlignment="1">
      <alignment vertical="center" wrapText="1"/>
    </xf>
    <xf numFmtId="0" fontId="17" fillId="18" borderId="27" xfId="7" applyFont="1" applyFill="1" applyBorder="1" applyAlignment="1">
      <alignment horizontal="center" vertical="center" wrapText="1"/>
    </xf>
    <xf numFmtId="0" fontId="17" fillId="18" borderId="5" xfId="7" applyFont="1" applyFill="1" applyBorder="1" applyAlignment="1">
      <alignment horizontal="center" vertical="center" wrapText="1"/>
    </xf>
    <xf numFmtId="0" fontId="11" fillId="12" borderId="6" xfId="7" applyFont="1" applyFill="1" applyBorder="1" applyAlignment="1">
      <alignment vertical="center"/>
    </xf>
    <xf numFmtId="0" fontId="11" fillId="12" borderId="11" xfId="7" applyFont="1" applyFill="1" applyBorder="1" applyAlignment="1">
      <alignment vertical="center"/>
    </xf>
    <xf numFmtId="0" fontId="11" fillId="12" borderId="10" xfId="7" applyFont="1" applyFill="1" applyBorder="1" applyAlignment="1">
      <alignment vertical="center"/>
    </xf>
    <xf numFmtId="165" fontId="11" fillId="0" borderId="13" xfId="4" applyNumberFormat="1" applyFont="1" applyFill="1" applyBorder="1" applyAlignment="1">
      <alignment vertical="center"/>
    </xf>
    <xf numFmtId="0" fontId="11" fillId="12" borderId="19" xfId="7" applyFont="1" applyFill="1" applyBorder="1" applyAlignment="1">
      <alignment vertical="center"/>
    </xf>
    <xf numFmtId="165" fontId="11" fillId="0" borderId="9" xfId="4" applyNumberFormat="1" applyFont="1" applyFill="1" applyBorder="1" applyAlignment="1">
      <alignment horizontal="right" vertical="center"/>
    </xf>
    <xf numFmtId="0" fontId="17" fillId="12" borderId="0" xfId="7" applyFont="1" applyFill="1" applyAlignment="1">
      <alignment horizontal="left"/>
    </xf>
    <xf numFmtId="0" fontId="17" fillId="18" borderId="4" xfId="7" applyFont="1" applyFill="1" applyBorder="1" applyAlignment="1">
      <alignment horizontal="center" vertical="top" wrapText="1"/>
    </xf>
    <xf numFmtId="0" fontId="17" fillId="18" borderId="57" xfId="7" applyFont="1" applyFill="1" applyBorder="1" applyAlignment="1">
      <alignment horizontal="center" vertical="top" wrapText="1"/>
    </xf>
    <xf numFmtId="0" fontId="17" fillId="18" borderId="58" xfId="7" applyFont="1" applyFill="1" applyBorder="1" applyAlignment="1">
      <alignment horizontal="center" vertical="top" wrapText="1"/>
    </xf>
    <xf numFmtId="0" fontId="17" fillId="18" borderId="55" xfId="7" applyFont="1" applyFill="1" applyBorder="1" applyAlignment="1">
      <alignment horizontal="center" vertical="top" wrapText="1"/>
    </xf>
    <xf numFmtId="0" fontId="17" fillId="18" borderId="56" xfId="7" applyFont="1" applyFill="1" applyBorder="1" applyAlignment="1">
      <alignment horizontal="center" vertical="top" wrapText="1"/>
    </xf>
    <xf numFmtId="175" fontId="11" fillId="0" borderId="38" xfId="4" applyNumberFormat="1" applyFont="1" applyFill="1" applyBorder="1" applyAlignment="1"/>
    <xf numFmtId="0" fontId="11" fillId="12" borderId="59" xfId="7" applyFont="1" applyFill="1" applyBorder="1" applyAlignment="1">
      <alignment horizontal="left"/>
    </xf>
    <xf numFmtId="0" fontId="11" fillId="12" borderId="44" xfId="7" applyFont="1" applyFill="1" applyBorder="1" applyAlignment="1">
      <alignment horizontal="left"/>
    </xf>
    <xf numFmtId="0" fontId="11" fillId="12" borderId="45" xfId="7" applyFont="1" applyFill="1" applyBorder="1" applyAlignment="1">
      <alignment horizontal="left"/>
    </xf>
    <xf numFmtId="166" fontId="13" fillId="12" borderId="0" xfId="7" applyNumberFormat="1" applyFont="1" applyFill="1"/>
    <xf numFmtId="0" fontId="11" fillId="12" borderId="1" xfId="7" applyFont="1" applyFill="1" applyBorder="1" applyAlignment="1">
      <alignment horizontal="left"/>
    </xf>
    <xf numFmtId="0" fontId="11" fillId="12" borderId="2" xfId="7" applyFont="1" applyFill="1" applyBorder="1" applyAlignment="1">
      <alignment horizontal="left"/>
    </xf>
    <xf numFmtId="0" fontId="11" fillId="12" borderId="39" xfId="7" applyFont="1" applyFill="1" applyBorder="1" applyAlignment="1">
      <alignment horizontal="left"/>
    </xf>
    <xf numFmtId="166" fontId="11" fillId="12" borderId="0" xfId="7" applyNumberFormat="1" applyFont="1" applyFill="1"/>
    <xf numFmtId="0" fontId="11" fillId="14" borderId="1" xfId="7" applyFont="1" applyFill="1" applyBorder="1" applyAlignment="1">
      <alignment horizontal="left"/>
    </xf>
    <xf numFmtId="0" fontId="11" fillId="14" borderId="2" xfId="7" applyFont="1" applyFill="1" applyBorder="1" applyAlignment="1">
      <alignment horizontal="left"/>
    </xf>
    <xf numFmtId="0" fontId="11" fillId="14" borderId="39" xfId="7" applyFont="1" applyFill="1" applyBorder="1" applyAlignment="1">
      <alignment horizontal="left"/>
    </xf>
    <xf numFmtId="0" fontId="11" fillId="12" borderId="16" xfId="7" applyFont="1" applyFill="1" applyBorder="1" applyAlignment="1">
      <alignment horizontal="left"/>
    </xf>
    <xf numFmtId="175" fontId="11" fillId="0" borderId="42" xfId="4" applyNumberFormat="1" applyFont="1" applyFill="1" applyBorder="1" applyAlignment="1"/>
    <xf numFmtId="0" fontId="11" fillId="12" borderId="60" xfId="7" applyFont="1" applyFill="1" applyBorder="1" applyAlignment="1">
      <alignment horizontal="left"/>
    </xf>
    <xf numFmtId="0" fontId="11" fillId="12" borderId="51" xfId="7" applyFont="1" applyFill="1" applyBorder="1" applyAlignment="1">
      <alignment horizontal="left"/>
    </xf>
    <xf numFmtId="0" fontId="11" fillId="12" borderId="61" xfId="7" applyFont="1" applyFill="1" applyBorder="1" applyAlignment="1">
      <alignment horizontal="left"/>
    </xf>
    <xf numFmtId="171" fontId="0" fillId="0" borderId="0" xfId="0" applyNumberFormat="1"/>
    <xf numFmtId="0" fontId="3" fillId="4" borderId="0" xfId="8" applyFont="1" applyFill="1"/>
    <xf numFmtId="0" fontId="0" fillId="8" borderId="0" xfId="0" applyFill="1"/>
    <xf numFmtId="0" fontId="3" fillId="2" borderId="0" xfId="0" applyFont="1" applyFill="1"/>
    <xf numFmtId="0" fontId="3" fillId="0" borderId="0" xfId="0" applyFont="1" applyAlignment="1">
      <alignment wrapText="1"/>
    </xf>
    <xf numFmtId="0" fontId="3" fillId="25" borderId="0" xfId="0" applyFont="1" applyFill="1"/>
    <xf numFmtId="0" fontId="3" fillId="25" borderId="0" xfId="0" applyFont="1" applyFill="1" applyAlignment="1">
      <alignment wrapText="1"/>
    </xf>
    <xf numFmtId="0" fontId="3" fillId="0" borderId="0" xfId="0" applyFont="1" applyAlignment="1">
      <alignment horizontal="left"/>
    </xf>
    <xf numFmtId="0" fontId="6" fillId="0" borderId="0" xfId="0" applyFont="1" applyAlignment="1">
      <alignment horizontal="right"/>
    </xf>
    <xf numFmtId="0" fontId="44" fillId="0" borderId="0" xfId="0" applyFont="1" applyAlignment="1">
      <alignment horizontal="right" wrapText="1"/>
    </xf>
    <xf numFmtId="0" fontId="44" fillId="0" borderId="0" xfId="0" applyFont="1" applyAlignment="1">
      <alignment horizontal="right"/>
    </xf>
    <xf numFmtId="0" fontId="44" fillId="8" borderId="0" xfId="0" applyFont="1" applyFill="1"/>
    <xf numFmtId="0" fontId="0" fillId="0" borderId="18" xfId="0" applyBorder="1"/>
    <xf numFmtId="0" fontId="7" fillId="0" borderId="18" xfId="0" applyFont="1" applyBorder="1" applyAlignment="1">
      <alignment horizontal="center"/>
    </xf>
    <xf numFmtId="0" fontId="0" fillId="0" borderId="55" xfId="0" applyBorder="1"/>
    <xf numFmtId="0" fontId="0" fillId="0" borderId="55" xfId="0" applyBorder="1" applyAlignment="1">
      <alignment horizontal="center"/>
    </xf>
    <xf numFmtId="2" fontId="0" fillId="0" borderId="18" xfId="0" applyNumberFormat="1" applyBorder="1"/>
    <xf numFmtId="43" fontId="0" fillId="0" borderId="18" xfId="0" applyNumberFormat="1" applyBorder="1"/>
    <xf numFmtId="0" fontId="0" fillId="0" borderId="18" xfId="0" applyBorder="1" applyAlignment="1">
      <alignment horizontal="center"/>
    </xf>
    <xf numFmtId="2" fontId="6" fillId="0" borderId="0" xfId="0" applyNumberFormat="1" applyFont="1"/>
    <xf numFmtId="0" fontId="3" fillId="3" borderId="0" xfId="3" applyFont="1" applyFill="1"/>
    <xf numFmtId="0" fontId="3" fillId="3" borderId="0" xfId="3" applyFont="1" applyFill="1" applyAlignment="1">
      <alignment horizontal="right"/>
    </xf>
    <xf numFmtId="0" fontId="0" fillId="0" borderId="0" xfId="3" applyFont="1"/>
    <xf numFmtId="0" fontId="3" fillId="3" borderId="0" xfId="3" applyFont="1" applyFill="1" applyAlignment="1">
      <alignment wrapText="1"/>
    </xf>
    <xf numFmtId="0" fontId="3" fillId="3" borderId="0" xfId="3" applyFont="1" applyFill="1" applyAlignment="1">
      <alignment horizontal="right" wrapText="1"/>
    </xf>
    <xf numFmtId="0" fontId="3" fillId="10" borderId="0" xfId="0" applyFont="1" applyFill="1"/>
    <xf numFmtId="0" fontId="0" fillId="25" borderId="0" xfId="0" applyFill="1"/>
    <xf numFmtId="0" fontId="47" fillId="0" borderId="0" xfId="3" applyFont="1"/>
    <xf numFmtId="164" fontId="47" fillId="0" borderId="0" xfId="3" applyNumberFormat="1" applyFont="1"/>
    <xf numFmtId="9" fontId="47" fillId="0" borderId="0" xfId="3" applyNumberFormat="1" applyFont="1"/>
    <xf numFmtId="1" fontId="47" fillId="0" borderId="0" xfId="3" applyNumberFormat="1" applyFont="1"/>
    <xf numFmtId="9" fontId="0" fillId="0" borderId="0" xfId="10" applyFont="1" applyFill="1"/>
    <xf numFmtId="2" fontId="0" fillId="26" borderId="0" xfId="0" applyNumberFormat="1" applyFill="1"/>
    <xf numFmtId="0" fontId="0" fillId="26" borderId="0" xfId="0" applyFill="1"/>
    <xf numFmtId="0" fontId="6" fillId="27" borderId="0" xfId="0" applyFont="1" applyFill="1"/>
    <xf numFmtId="0" fontId="0" fillId="27" borderId="0" xfId="0" applyFill="1"/>
    <xf numFmtId="0" fontId="7" fillId="0" borderId="0" xfId="0" applyFont="1"/>
    <xf numFmtId="172" fontId="0" fillId="0" borderId="0" xfId="0" applyNumberFormat="1"/>
    <xf numFmtId="0" fontId="0" fillId="27" borderId="0" xfId="0" applyFill="1" applyAlignment="1">
      <alignment horizontal="center"/>
    </xf>
    <xf numFmtId="0" fontId="7" fillId="0" borderId="0" xfId="0" applyFont="1" applyAlignment="1">
      <alignment horizontal="center" wrapText="1"/>
    </xf>
    <xf numFmtId="2" fontId="0" fillId="0" borderId="0" xfId="0" applyNumberFormat="1" applyAlignment="1">
      <alignment horizontal="center"/>
    </xf>
    <xf numFmtId="0" fontId="6" fillId="27" borderId="0" xfId="0" applyFont="1" applyFill="1" applyAlignment="1">
      <alignment horizontal="center"/>
    </xf>
    <xf numFmtId="1" fontId="0" fillId="0" borderId="0" xfId="0" applyNumberFormat="1" applyAlignment="1">
      <alignment horizontal="center"/>
    </xf>
    <xf numFmtId="0" fontId="0" fillId="0" borderId="68" xfId="0" applyBorder="1"/>
    <xf numFmtId="177" fontId="0" fillId="0" borderId="68" xfId="1" applyNumberFormat="1" applyFont="1" applyBorder="1"/>
    <xf numFmtId="2" fontId="0" fillId="0" borderId="68" xfId="0" applyNumberFormat="1" applyBorder="1"/>
    <xf numFmtId="1" fontId="0" fillId="0" borderId="68" xfId="0" applyNumberFormat="1" applyBorder="1" applyAlignment="1">
      <alignment horizontal="center"/>
    </xf>
    <xf numFmtId="0" fontId="6" fillId="0" borderId="68" xfId="0" applyFont="1" applyBorder="1"/>
    <xf numFmtId="0" fontId="7" fillId="0" borderId="68" xfId="0" applyFont="1" applyBorder="1"/>
    <xf numFmtId="0" fontId="0" fillId="0" borderId="68" xfId="0" applyBorder="1" applyAlignment="1">
      <alignment horizontal="center"/>
    </xf>
    <xf numFmtId="2" fontId="7" fillId="0" borderId="0" xfId="0" applyNumberFormat="1" applyFont="1"/>
    <xf numFmtId="0" fontId="0" fillId="0" borderId="0" xfId="0" applyAlignment="1">
      <alignment horizontal="left" indent="2"/>
    </xf>
    <xf numFmtId="2" fontId="0" fillId="0" borderId="0" xfId="1" applyNumberFormat="1" applyFont="1"/>
    <xf numFmtId="0" fontId="6" fillId="28" borderId="0" xfId="0" applyFont="1" applyFill="1"/>
    <xf numFmtId="0" fontId="6" fillId="28" borderId="0" xfId="0" applyFont="1" applyFill="1" applyAlignment="1">
      <alignment horizontal="center"/>
    </xf>
    <xf numFmtId="0" fontId="6" fillId="9" borderId="47" xfId="0" applyFont="1" applyFill="1" applyBorder="1"/>
    <xf numFmtId="0" fontId="6" fillId="9" borderId="54" xfId="0" applyFont="1" applyFill="1" applyBorder="1"/>
    <xf numFmtId="0" fontId="6" fillId="9" borderId="40" xfId="0" applyFont="1" applyFill="1" applyBorder="1"/>
    <xf numFmtId="0" fontId="6" fillId="28" borderId="69" xfId="0" applyFont="1" applyFill="1" applyBorder="1"/>
    <xf numFmtId="0" fontId="6" fillId="28" borderId="41" xfId="0" applyFont="1" applyFill="1" applyBorder="1" applyAlignment="1">
      <alignment horizontal="center"/>
    </xf>
    <xf numFmtId="0" fontId="0" fillId="0" borderId="69" xfId="0" applyBorder="1"/>
    <xf numFmtId="0" fontId="0" fillId="0" borderId="41" xfId="0" applyBorder="1" applyAlignment="1">
      <alignment horizontal="center"/>
    </xf>
    <xf numFmtId="0" fontId="0" fillId="0" borderId="70" xfId="0" applyBorder="1"/>
    <xf numFmtId="0" fontId="0" fillId="0" borderId="71" xfId="0" applyBorder="1" applyAlignment="1">
      <alignment horizontal="center"/>
    </xf>
    <xf numFmtId="0" fontId="48" fillId="24" borderId="0" xfId="0" applyFont="1" applyFill="1"/>
    <xf numFmtId="0" fontId="3" fillId="3" borderId="27" xfId="0" applyFont="1" applyFill="1" applyBorder="1"/>
    <xf numFmtId="0" fontId="3" fillId="3" borderId="52" xfId="0" applyFont="1" applyFill="1" applyBorder="1"/>
    <xf numFmtId="0" fontId="3" fillId="3" borderId="72" xfId="0" applyFont="1" applyFill="1" applyBorder="1"/>
    <xf numFmtId="9" fontId="0" fillId="0" borderId="12" xfId="1" applyFont="1" applyBorder="1"/>
    <xf numFmtId="9" fontId="0" fillId="0" borderId="0" xfId="1" applyFont="1" applyBorder="1"/>
    <xf numFmtId="9" fontId="0" fillId="0" borderId="15" xfId="1" applyFont="1" applyBorder="1"/>
    <xf numFmtId="9" fontId="3" fillId="0" borderId="30" xfId="0" applyNumberFormat="1" applyFont="1" applyBorder="1"/>
    <xf numFmtId="9" fontId="3" fillId="0" borderId="18" xfId="0" applyNumberFormat="1" applyFont="1" applyBorder="1"/>
    <xf numFmtId="9" fontId="3" fillId="0" borderId="20" xfId="0" applyNumberFormat="1" applyFont="1" applyBorder="1"/>
    <xf numFmtId="2" fontId="0" fillId="7" borderId="0" xfId="0" applyNumberFormat="1" applyFill="1"/>
    <xf numFmtId="0" fontId="0" fillId="0" borderId="0" xfId="0" applyAlignment="1">
      <alignment vertical="center" wrapText="1"/>
    </xf>
    <xf numFmtId="0" fontId="5" fillId="0" borderId="0" xfId="0" applyFont="1" applyAlignment="1">
      <alignment wrapText="1"/>
    </xf>
    <xf numFmtId="49" fontId="0" fillId="0" borderId="0" xfId="0" quotePrefix="1" applyNumberFormat="1" applyAlignment="1">
      <alignment horizontal="left"/>
    </xf>
    <xf numFmtId="2" fontId="3" fillId="0" borderId="0" xfId="0" applyNumberFormat="1" applyFont="1" applyAlignment="1">
      <alignment horizontal="center" wrapText="1"/>
    </xf>
    <xf numFmtId="2" fontId="3" fillId="0" borderId="0" xfId="0" applyNumberFormat="1" applyFont="1" applyAlignment="1">
      <alignment horizontal="right" wrapText="1"/>
    </xf>
    <xf numFmtId="2" fontId="3" fillId="7" borderId="0" xfId="0" applyNumberFormat="1" applyFont="1" applyFill="1" applyAlignment="1">
      <alignment horizontal="right" wrapText="1"/>
    </xf>
    <xf numFmtId="0" fontId="3" fillId="0" borderId="0" xfId="0" applyFont="1" applyAlignment="1">
      <alignment horizontal="center" wrapText="1"/>
    </xf>
    <xf numFmtId="0" fontId="3" fillId="23" borderId="0" xfId="0" applyFont="1" applyFill="1" applyAlignment="1">
      <alignment horizontal="left"/>
    </xf>
    <xf numFmtId="0" fontId="0" fillId="0" borderId="0" xfId="0" applyAlignment="1">
      <alignment horizontal="center" wrapText="1"/>
    </xf>
    <xf numFmtId="1" fontId="3" fillId="0" borderId="0" xfId="0" applyNumberFormat="1" applyFont="1" applyAlignment="1">
      <alignment horizontal="right" wrapText="1"/>
    </xf>
    <xf numFmtId="1" fontId="0" fillId="0" borderId="0" xfId="0" applyNumberFormat="1" applyAlignment="1">
      <alignment horizontal="right" wrapText="1"/>
    </xf>
    <xf numFmtId="172" fontId="5" fillId="0" borderId="0" xfId="0" applyNumberFormat="1" applyFont="1"/>
    <xf numFmtId="0" fontId="43" fillId="0" borderId="12" xfId="0" applyFont="1" applyBorder="1"/>
    <xf numFmtId="0" fontId="3" fillId="3" borderId="0" xfId="0" applyFont="1" applyFill="1" applyAlignment="1">
      <alignment horizontal="right" wrapText="1"/>
    </xf>
    <xf numFmtId="0" fontId="3" fillId="3" borderId="0" xfId="0" applyFont="1" applyFill="1" applyAlignment="1">
      <alignment wrapText="1"/>
    </xf>
    <xf numFmtId="0" fontId="3" fillId="3" borderId="0" xfId="0" applyFont="1" applyFill="1" applyAlignment="1">
      <alignment horizontal="left" wrapText="1"/>
    </xf>
    <xf numFmtId="177" fontId="0" fillId="0" borderId="0" xfId="0" applyNumberFormat="1"/>
    <xf numFmtId="0" fontId="3" fillId="8" borderId="0" xfId="0" applyFont="1" applyFill="1"/>
    <xf numFmtId="0" fontId="0" fillId="29" borderId="0" xfId="0" applyFill="1"/>
    <xf numFmtId="0" fontId="3" fillId="29" borderId="0" xfId="0" applyFont="1" applyFill="1"/>
    <xf numFmtId="164" fontId="43" fillId="0" borderId="0" xfId="0" applyNumberFormat="1" applyFont="1"/>
    <xf numFmtId="2" fontId="0" fillId="29" borderId="0" xfId="0" applyNumberFormat="1" applyFill="1"/>
    <xf numFmtId="2" fontId="3" fillId="29" borderId="0" xfId="0" applyNumberFormat="1" applyFont="1" applyFill="1"/>
    <xf numFmtId="0" fontId="0" fillId="0" borderId="54" xfId="0" applyBorder="1"/>
    <xf numFmtId="0" fontId="0" fillId="0" borderId="54" xfId="0" applyBorder="1" applyAlignment="1">
      <alignment horizontal="center"/>
    </xf>
    <xf numFmtId="0" fontId="3" fillId="3" borderId="54" xfId="0" applyFont="1" applyFill="1" applyBorder="1"/>
    <xf numFmtId="164" fontId="0" fillId="0" borderId="0" xfId="0" quotePrefix="1" applyNumberFormat="1"/>
    <xf numFmtId="0" fontId="0" fillId="29" borderId="0" xfId="0" applyFill="1" applyAlignment="1">
      <alignment horizontal="center"/>
    </xf>
    <xf numFmtId="2" fontId="0" fillId="3" borderId="0" xfId="0" applyNumberFormat="1" applyFill="1"/>
    <xf numFmtId="2" fontId="0" fillId="3" borderId="0" xfId="0" applyNumberFormat="1" applyFill="1" applyAlignment="1">
      <alignment horizontal="center"/>
    </xf>
    <xf numFmtId="2" fontId="0" fillId="3" borderId="0" xfId="0" quotePrefix="1" applyNumberFormat="1" applyFill="1"/>
    <xf numFmtId="2" fontId="0" fillId="0" borderId="0" xfId="0" quotePrefix="1" applyNumberFormat="1"/>
    <xf numFmtId="2" fontId="3" fillId="0" borderId="0" xfId="0" applyNumberFormat="1" applyFont="1" applyAlignment="1">
      <alignment wrapText="1"/>
    </xf>
    <xf numFmtId="2" fontId="0" fillId="29" borderId="0" xfId="0" applyNumberFormat="1" applyFill="1" applyAlignment="1">
      <alignment horizontal="center"/>
    </xf>
    <xf numFmtId="0" fontId="3" fillId="30" borderId="0" xfId="0" applyFont="1" applyFill="1"/>
    <xf numFmtId="1" fontId="0" fillId="4" borderId="0" xfId="0" applyNumberFormat="1" applyFill="1"/>
    <xf numFmtId="0" fontId="3" fillId="0" borderId="0" xfId="0" applyFont="1" applyAlignment="1">
      <alignment horizontal="center"/>
    </xf>
    <xf numFmtId="1" fontId="3" fillId="0" borderId="0" xfId="0" applyNumberFormat="1" applyFont="1" applyAlignment="1">
      <alignment horizontal="right"/>
    </xf>
    <xf numFmtId="1" fontId="0" fillId="3" borderId="0" xfId="0" applyNumberFormat="1" applyFill="1"/>
    <xf numFmtId="1" fontId="0" fillId="8" borderId="0" xfId="0" applyNumberFormat="1" applyFill="1"/>
    <xf numFmtId="0" fontId="0" fillId="31" borderId="0" xfId="0" applyFill="1"/>
    <xf numFmtId="1" fontId="0" fillId="31" borderId="0" xfId="0" applyNumberFormat="1" applyFill="1"/>
    <xf numFmtId="0" fontId="3" fillId="31" borderId="0" xfId="0" applyFont="1" applyFill="1"/>
    <xf numFmtId="1" fontId="0" fillId="9" borderId="0" xfId="0" applyNumberFormat="1" applyFill="1"/>
    <xf numFmtId="0" fontId="3" fillId="9" borderId="0" xfId="0" applyFont="1" applyFill="1"/>
    <xf numFmtId="0" fontId="5" fillId="0" borderId="0" xfId="0" applyFont="1" applyAlignment="1">
      <alignment horizontal="center"/>
    </xf>
    <xf numFmtId="1" fontId="5" fillId="0" borderId="0" xfId="0" applyNumberFormat="1" applyFont="1"/>
    <xf numFmtId="1" fontId="0" fillId="32" borderId="0" xfId="0" applyNumberFormat="1" applyFill="1"/>
    <xf numFmtId="0" fontId="0" fillId="6" borderId="0" xfId="0" applyFill="1"/>
    <xf numFmtId="0" fontId="3" fillId="6" borderId="0" xfId="0" applyFont="1" applyFill="1"/>
    <xf numFmtId="0" fontId="0" fillId="0" borderId="20" xfId="0" applyBorder="1"/>
    <xf numFmtId="2" fontId="5" fillId="0" borderId="18" xfId="0" applyNumberFormat="1" applyFont="1" applyBorder="1"/>
    <xf numFmtId="0" fontId="5" fillId="0" borderId="30" xfId="0" applyFont="1" applyBorder="1"/>
    <xf numFmtId="1" fontId="5" fillId="0" borderId="20" xfId="0" applyNumberFormat="1" applyFont="1" applyBorder="1"/>
    <xf numFmtId="1" fontId="5" fillId="0" borderId="18" xfId="0" applyNumberFormat="1" applyFont="1" applyBorder="1"/>
    <xf numFmtId="1" fontId="0" fillId="0" borderId="15" xfId="0" applyNumberFormat="1" applyBorder="1"/>
    <xf numFmtId="0" fontId="0" fillId="0" borderId="12" xfId="0" applyBorder="1"/>
    <xf numFmtId="1" fontId="5" fillId="0" borderId="15" xfId="0" applyNumberFormat="1" applyFont="1" applyBorder="1"/>
    <xf numFmtId="0" fontId="3" fillId="0" borderId="15" xfId="0" applyFont="1" applyBorder="1" applyAlignment="1">
      <alignment horizontal="right" wrapText="1"/>
    </xf>
    <xf numFmtId="0" fontId="5" fillId="0" borderId="0" xfId="0" applyFont="1" applyAlignment="1">
      <alignment horizontal="right" wrapText="1"/>
    </xf>
    <xf numFmtId="0" fontId="3" fillId="3" borderId="12" xfId="0" applyFont="1" applyFill="1" applyBorder="1" applyAlignment="1">
      <alignment wrapText="1"/>
    </xf>
    <xf numFmtId="0" fontId="5" fillId="0" borderId="15" xfId="0" applyFont="1" applyBorder="1" applyAlignment="1">
      <alignment horizontal="right" wrapText="1"/>
    </xf>
    <xf numFmtId="0" fontId="0" fillId="33" borderId="72" xfId="0" applyFill="1" applyBorder="1"/>
    <xf numFmtId="0" fontId="0" fillId="33" borderId="52" xfId="0" applyFill="1" applyBorder="1"/>
    <xf numFmtId="0" fontId="3" fillId="33" borderId="52" xfId="0" applyFont="1" applyFill="1" applyBorder="1"/>
    <xf numFmtId="0" fontId="3" fillId="33" borderId="27" xfId="0" applyFont="1" applyFill="1" applyBorder="1"/>
    <xf numFmtId="172" fontId="3" fillId="4" borderId="15" xfId="0" applyNumberFormat="1" applyFont="1" applyFill="1" applyBorder="1"/>
    <xf numFmtId="0" fontId="3" fillId="23" borderId="72" xfId="0" applyFont="1" applyFill="1" applyBorder="1"/>
    <xf numFmtId="0" fontId="0" fillId="23" borderId="52" xfId="0" applyFill="1" applyBorder="1"/>
    <xf numFmtId="0" fontId="3" fillId="23" borderId="52" xfId="0" applyFont="1" applyFill="1" applyBorder="1"/>
    <xf numFmtId="0" fontId="3" fillId="23" borderId="27" xfId="0" applyFont="1" applyFill="1" applyBorder="1"/>
    <xf numFmtId="172" fontId="0" fillId="0" borderId="0" xfId="0" quotePrefix="1" applyNumberFormat="1"/>
    <xf numFmtId="172" fontId="0" fillId="3" borderId="0" xfId="0" applyNumberFormat="1" applyFill="1"/>
    <xf numFmtId="172" fontId="0" fillId="3" borderId="0" xfId="0" quotePrefix="1" applyNumberFormat="1" applyFill="1"/>
    <xf numFmtId="172" fontId="0" fillId="7" borderId="0" xfId="0" applyNumberFormat="1" applyFill="1"/>
    <xf numFmtId="0" fontId="1" fillId="0" borderId="0" xfId="0" applyFont="1"/>
    <xf numFmtId="0" fontId="1" fillId="0" borderId="73" xfId="0" applyFont="1" applyBorder="1" applyAlignment="1">
      <alignment wrapText="1"/>
    </xf>
    <xf numFmtId="178" fontId="1" fillId="0" borderId="73" xfId="0" applyNumberFormat="1" applyFont="1" applyBorder="1" applyAlignment="1">
      <alignment horizontal="center" vertical="center" wrapText="1"/>
    </xf>
    <xf numFmtId="49" fontId="1" fillId="34" borderId="73" xfId="0" applyNumberFormat="1" applyFont="1" applyFill="1" applyBorder="1" applyAlignment="1">
      <alignment horizontal="left" wrapText="1" indent="2"/>
    </xf>
    <xf numFmtId="49" fontId="1" fillId="34" borderId="73" xfId="0" applyNumberFormat="1" applyFont="1" applyFill="1" applyBorder="1" applyAlignment="1">
      <alignment horizontal="left" wrapText="1" indent="4"/>
    </xf>
    <xf numFmtId="49" fontId="1" fillId="34" borderId="73" xfId="0" applyNumberFormat="1" applyFont="1" applyFill="1" applyBorder="1" applyAlignment="1">
      <alignment horizontal="left" wrapText="1"/>
    </xf>
    <xf numFmtId="49" fontId="50" fillId="34" borderId="73" xfId="0" applyNumberFormat="1" applyFont="1" applyFill="1" applyBorder="1" applyAlignment="1">
      <alignment horizontal="left" wrapText="1"/>
    </xf>
    <xf numFmtId="49" fontId="1" fillId="34" borderId="73" xfId="0" applyNumberFormat="1" applyFont="1" applyFill="1" applyBorder="1" applyAlignment="1">
      <alignment horizontal="center" wrapText="1"/>
    </xf>
    <xf numFmtId="49" fontId="50" fillId="34" borderId="73" xfId="0" applyNumberFormat="1" applyFont="1" applyFill="1" applyBorder="1" applyAlignment="1">
      <alignment horizontal="center" wrapText="1"/>
    </xf>
    <xf numFmtId="49" fontId="1" fillId="0" borderId="77" xfId="0" applyNumberFormat="1" applyFont="1" applyBorder="1" applyAlignment="1">
      <alignment wrapText="1"/>
    </xf>
    <xf numFmtId="49" fontId="50" fillId="34" borderId="77" xfId="0" applyNumberFormat="1" applyFont="1" applyFill="1" applyBorder="1" applyAlignment="1">
      <alignment horizontal="right" wrapText="1"/>
    </xf>
    <xf numFmtId="1" fontId="51" fillId="35" borderId="10" xfId="0" applyNumberFormat="1" applyFont="1" applyFill="1" applyBorder="1" applyAlignment="1">
      <alignment horizontal="right" vertical="top" shrinkToFit="1"/>
    </xf>
    <xf numFmtId="0" fontId="51" fillId="35" borderId="10" xfId="0" applyFont="1" applyFill="1" applyBorder="1" applyAlignment="1">
      <alignment horizontal="left" vertical="top" wrapText="1"/>
    </xf>
    <xf numFmtId="0" fontId="51" fillId="35" borderId="10" xfId="0" applyFont="1" applyFill="1" applyBorder="1" applyAlignment="1">
      <alignment vertical="top" wrapText="1"/>
    </xf>
    <xf numFmtId="1" fontId="51" fillId="7" borderId="10" xfId="0" applyNumberFormat="1" applyFont="1" applyFill="1" applyBorder="1" applyAlignment="1">
      <alignment horizontal="right" vertical="top" shrinkToFit="1"/>
    </xf>
    <xf numFmtId="0" fontId="51" fillId="7" borderId="10" xfId="0" applyFont="1" applyFill="1" applyBorder="1" applyAlignment="1">
      <alignment vertical="top" wrapText="1"/>
    </xf>
    <xf numFmtId="1" fontId="52" fillId="36" borderId="10" xfId="0" applyNumberFormat="1" applyFont="1" applyFill="1" applyBorder="1" applyAlignment="1">
      <alignment horizontal="right" vertical="top" shrinkToFit="1"/>
    </xf>
    <xf numFmtId="0" fontId="52" fillId="36" borderId="10" xfId="0" applyFont="1" applyFill="1" applyBorder="1" applyAlignment="1">
      <alignment horizontal="left" vertical="top" wrapText="1"/>
    </xf>
    <xf numFmtId="0" fontId="52" fillId="8" borderId="0" xfId="0" applyFont="1" applyFill="1" applyAlignment="1">
      <alignment vertical="top" wrapText="1"/>
    </xf>
    <xf numFmtId="3" fontId="53" fillId="35" borderId="10" xfId="0" applyNumberFormat="1" applyFont="1" applyFill="1" applyBorder="1" applyAlignment="1">
      <alignment horizontal="right" vertical="top" shrinkToFit="1"/>
    </xf>
    <xf numFmtId="1" fontId="53" fillId="35" borderId="10" xfId="0" applyNumberFormat="1" applyFont="1" applyFill="1" applyBorder="1" applyAlignment="1">
      <alignment horizontal="right" vertical="top" shrinkToFit="1"/>
    </xf>
    <xf numFmtId="0" fontId="54" fillId="35" borderId="10" xfId="0" applyFont="1" applyFill="1" applyBorder="1" applyAlignment="1">
      <alignment horizontal="left" vertical="top" wrapText="1"/>
    </xf>
    <xf numFmtId="0" fontId="55" fillId="0" borderId="0" xfId="0" applyFont="1" applyAlignment="1">
      <alignment vertical="center" wrapText="1"/>
    </xf>
    <xf numFmtId="0" fontId="56" fillId="35" borderId="10" xfId="0" applyFont="1" applyFill="1" applyBorder="1" applyAlignment="1">
      <alignment vertical="top" wrapText="1"/>
    </xf>
    <xf numFmtId="0" fontId="55" fillId="0" borderId="78" xfId="0" applyFont="1" applyBorder="1" applyAlignment="1">
      <alignment vertical="center" wrapText="1"/>
    </xf>
    <xf numFmtId="3" fontId="57" fillId="36" borderId="79" xfId="0" applyNumberFormat="1" applyFont="1" applyFill="1" applyBorder="1" applyAlignment="1">
      <alignment horizontal="right" vertical="top" shrinkToFit="1"/>
    </xf>
    <xf numFmtId="1" fontId="57" fillId="36" borderId="79" xfId="0" applyNumberFormat="1" applyFont="1" applyFill="1" applyBorder="1" applyAlignment="1">
      <alignment horizontal="right" vertical="top" shrinkToFit="1"/>
    </xf>
    <xf numFmtId="0" fontId="58" fillId="36" borderId="79" xfId="0" applyFont="1" applyFill="1" applyBorder="1" applyAlignment="1">
      <alignment horizontal="left" vertical="top" wrapText="1"/>
    </xf>
    <xf numFmtId="0" fontId="5" fillId="8" borderId="0" xfId="0" applyFont="1" applyFill="1"/>
    <xf numFmtId="1" fontId="53" fillId="37" borderId="10" xfId="0" applyNumberFormat="1" applyFont="1" applyFill="1" applyBorder="1" applyAlignment="1">
      <alignment horizontal="right" vertical="top" shrinkToFit="1"/>
    </xf>
    <xf numFmtId="0" fontId="55" fillId="37" borderId="10" xfId="0" applyFont="1" applyFill="1" applyBorder="1" applyAlignment="1">
      <alignment horizontal="left" vertical="center" wrapText="1"/>
    </xf>
    <xf numFmtId="0" fontId="54" fillId="37" borderId="10" xfId="0" applyFont="1" applyFill="1" applyBorder="1" applyAlignment="1">
      <alignment horizontal="left" vertical="top" wrapText="1"/>
    </xf>
    <xf numFmtId="1" fontId="57" fillId="38" borderId="80" xfId="0" applyNumberFormat="1" applyFont="1" applyFill="1" applyBorder="1" applyAlignment="1">
      <alignment horizontal="right" vertical="top" shrinkToFit="1"/>
    </xf>
    <xf numFmtId="0" fontId="58" fillId="38" borderId="80" xfId="0" applyFont="1" applyFill="1" applyBorder="1" applyAlignment="1">
      <alignment horizontal="left" vertical="top" wrapText="1"/>
    </xf>
    <xf numFmtId="0" fontId="3" fillId="8" borderId="10" xfId="0" applyFont="1" applyFill="1" applyBorder="1" applyAlignment="1">
      <alignment horizontal="right"/>
    </xf>
    <xf numFmtId="0" fontId="3" fillId="6" borderId="10" xfId="0" applyFont="1" applyFill="1" applyBorder="1" applyAlignment="1">
      <alignment horizontal="right"/>
    </xf>
    <xf numFmtId="11" fontId="0" fillId="0" borderId="0" xfId="0" applyNumberFormat="1"/>
    <xf numFmtId="0" fontId="0" fillId="6" borderId="0" xfId="0" applyFill="1" applyAlignment="1">
      <alignment horizontal="center"/>
    </xf>
    <xf numFmtId="0" fontId="0" fillId="4" borderId="0" xfId="0" applyFill="1" applyAlignment="1">
      <alignment horizontal="center"/>
    </xf>
    <xf numFmtId="2" fontId="3" fillId="3" borderId="0" xfId="0" applyNumberFormat="1" applyFont="1" applyFill="1"/>
    <xf numFmtId="2" fontId="3" fillId="3" borderId="0" xfId="0" applyNumberFormat="1" applyFont="1" applyFill="1" applyAlignment="1">
      <alignment horizontal="center"/>
    </xf>
    <xf numFmtId="172" fontId="3" fillId="3" borderId="0" xfId="0" applyNumberFormat="1" applyFont="1" applyFill="1"/>
    <xf numFmtId="2" fontId="3" fillId="0" borderId="0" xfId="0" applyNumberFormat="1" applyFont="1"/>
    <xf numFmtId="2" fontId="3" fillId="0" borderId="0" xfId="0" applyNumberFormat="1" applyFont="1" applyAlignment="1">
      <alignment horizontal="center"/>
    </xf>
    <xf numFmtId="172" fontId="3" fillId="0" borderId="0" xfId="0" quotePrefix="1" applyNumberFormat="1" applyFont="1"/>
    <xf numFmtId="172" fontId="3" fillId="0" borderId="0" xfId="0" applyNumberFormat="1" applyFont="1"/>
    <xf numFmtId="3" fontId="59" fillId="0" borderId="81" xfId="0" applyNumberFormat="1" applyFont="1" applyBorder="1" applyAlignment="1">
      <alignment horizontal="left" vertical="top" shrinkToFit="1"/>
    </xf>
    <xf numFmtId="0" fontId="60" fillId="0" borderId="81" xfId="0" applyFont="1" applyBorder="1" applyAlignment="1">
      <alignment horizontal="left" vertical="top" wrapText="1"/>
    </xf>
    <xf numFmtId="0" fontId="61" fillId="7" borderId="0" xfId="0" applyFont="1" applyFill="1" applyAlignment="1">
      <alignment horizontal="right" vertical="top" wrapText="1"/>
    </xf>
    <xf numFmtId="0" fontId="62" fillId="39" borderId="82" xfId="0" applyFont="1" applyFill="1" applyBorder="1" applyAlignment="1">
      <alignment horizontal="left" vertical="top" wrapText="1"/>
    </xf>
    <xf numFmtId="0" fontId="62" fillId="39" borderId="83" xfId="0" applyFont="1" applyFill="1" applyBorder="1" applyAlignment="1">
      <alignment horizontal="left" vertical="top" wrapText="1"/>
    </xf>
    <xf numFmtId="0" fontId="55" fillId="39" borderId="84" xfId="0" applyFont="1" applyFill="1" applyBorder="1" applyAlignment="1">
      <alignment horizontal="left" wrapText="1"/>
    </xf>
    <xf numFmtId="0" fontId="63" fillId="0" borderId="81" xfId="0" applyFont="1" applyBorder="1" applyAlignment="1">
      <alignment horizontal="left" vertical="top" wrapText="1"/>
    </xf>
    <xf numFmtId="1" fontId="59" fillId="0" borderId="81" xfId="0" applyNumberFormat="1" applyFont="1" applyBorder="1" applyAlignment="1">
      <alignment horizontal="left" vertical="top" shrinkToFit="1"/>
    </xf>
    <xf numFmtId="0" fontId="64" fillId="0" borderId="81" xfId="0" applyFont="1" applyBorder="1" applyAlignment="1">
      <alignment horizontal="left" vertical="top" wrapText="1" indent="2"/>
    </xf>
    <xf numFmtId="164" fontId="59" fillId="0" borderId="81" xfId="0" applyNumberFormat="1" applyFont="1" applyBorder="1" applyAlignment="1">
      <alignment horizontal="left" vertical="top" shrinkToFit="1"/>
    </xf>
    <xf numFmtId="4" fontId="59" fillId="0" borderId="81" xfId="0" applyNumberFormat="1" applyFont="1" applyBorder="1" applyAlignment="1">
      <alignment horizontal="left" vertical="top" shrinkToFit="1"/>
    </xf>
    <xf numFmtId="0" fontId="60" fillId="6" borderId="81" xfId="0" applyFont="1" applyFill="1" applyBorder="1" applyAlignment="1">
      <alignment horizontal="left" vertical="top" wrapText="1"/>
    </xf>
    <xf numFmtId="0" fontId="65" fillId="0" borderId="81" xfId="0" applyFont="1" applyBorder="1" applyAlignment="1">
      <alignment horizontal="left" vertical="top" wrapText="1" indent="2"/>
    </xf>
    <xf numFmtId="0" fontId="55" fillId="39" borderId="84" xfId="0" applyFont="1" applyFill="1" applyBorder="1" applyAlignment="1">
      <alignment horizontal="left" vertical="center" wrapText="1"/>
    </xf>
    <xf numFmtId="0" fontId="64" fillId="0" borderId="81" xfId="0" applyFont="1" applyBorder="1" applyAlignment="1">
      <alignment horizontal="left" vertical="top" wrapText="1" indent="1"/>
    </xf>
    <xf numFmtId="0" fontId="1" fillId="0" borderId="0" xfId="0" applyFont="1" applyAlignment="1">
      <alignment horizontal="left"/>
    </xf>
    <xf numFmtId="179" fontId="0" fillId="0" borderId="0" xfId="0" applyNumberFormat="1"/>
    <xf numFmtId="10" fontId="0" fillId="0" borderId="0" xfId="0" applyNumberFormat="1"/>
    <xf numFmtId="1" fontId="3" fillId="0" borderId="0" xfId="0" applyNumberFormat="1" applyFont="1"/>
    <xf numFmtId="179" fontId="3" fillId="0" borderId="0" xfId="0" applyNumberFormat="1" applyFont="1"/>
    <xf numFmtId="10" fontId="0" fillId="0" borderId="0" xfId="1" applyNumberFormat="1" applyFont="1" applyFill="1"/>
    <xf numFmtId="0" fontId="43" fillId="0" borderId="0" xfId="0" applyFont="1" applyAlignment="1">
      <alignment vertical="top"/>
    </xf>
    <xf numFmtId="179" fontId="0" fillId="0" borderId="0" xfId="0" applyNumberFormat="1" applyAlignment="1">
      <alignment horizontal="left"/>
    </xf>
    <xf numFmtId="0" fontId="0" fillId="22" borderId="0" xfId="0" applyFill="1"/>
    <xf numFmtId="0" fontId="43" fillId="22" borderId="0" xfId="0" applyFont="1" applyFill="1"/>
    <xf numFmtId="10" fontId="0" fillId="22" borderId="0" xfId="1" applyNumberFormat="1" applyFont="1" applyFill="1"/>
    <xf numFmtId="1" fontId="0" fillId="22" borderId="0" xfId="0" applyNumberFormat="1" applyFill="1"/>
    <xf numFmtId="179" fontId="0" fillId="22" borderId="0" xfId="0" applyNumberFormat="1" applyFill="1" applyAlignment="1">
      <alignment horizontal="left"/>
    </xf>
    <xf numFmtId="0" fontId="43" fillId="22" borderId="0" xfId="0" applyFont="1" applyFill="1" applyAlignment="1">
      <alignment vertical="top"/>
    </xf>
    <xf numFmtId="0" fontId="67" fillId="3" borderId="0" xfId="0" applyFont="1" applyFill="1" applyAlignment="1">
      <alignment horizontal="left"/>
    </xf>
    <xf numFmtId="1" fontId="68" fillId="0" borderId="85" xfId="0" applyNumberFormat="1" applyFont="1" applyBorder="1" applyAlignment="1">
      <alignment horizontal="right" vertical="top" shrinkToFit="1"/>
    </xf>
    <xf numFmtId="0" fontId="69" fillId="0" borderId="86" xfId="0" applyFont="1" applyBorder="1" applyAlignment="1">
      <alignment horizontal="left" vertical="top"/>
    </xf>
    <xf numFmtId="1" fontId="53" fillId="0" borderId="87" xfId="0" applyNumberFormat="1" applyFont="1" applyBorder="1" applyAlignment="1">
      <alignment horizontal="right" vertical="top" shrinkToFit="1"/>
    </xf>
    <xf numFmtId="0" fontId="70" fillId="0" borderId="88" xfId="0" applyFont="1" applyBorder="1" applyAlignment="1">
      <alignment horizontal="left" vertical="top"/>
    </xf>
    <xf numFmtId="1" fontId="53" fillId="0" borderId="80" xfId="0" applyNumberFormat="1" applyFont="1" applyBorder="1" applyAlignment="1">
      <alignment horizontal="right" vertical="top" shrinkToFit="1"/>
    </xf>
    <xf numFmtId="1" fontId="53" fillId="0" borderId="78" xfId="0" applyNumberFormat="1" applyFont="1" applyBorder="1" applyAlignment="1">
      <alignment horizontal="left" vertical="top" shrinkToFit="1"/>
    </xf>
    <xf numFmtId="179" fontId="53" fillId="0" borderId="78" xfId="0" applyNumberFormat="1" applyFont="1" applyBorder="1" applyAlignment="1">
      <alignment horizontal="left" vertical="top" shrinkToFit="1"/>
    </xf>
    <xf numFmtId="1" fontId="53" fillId="0" borderId="79" xfId="0" applyNumberFormat="1" applyFont="1" applyBorder="1" applyAlignment="1">
      <alignment horizontal="right" vertical="top" shrinkToFit="1"/>
    </xf>
    <xf numFmtId="179" fontId="53" fillId="0" borderId="89" xfId="0" applyNumberFormat="1" applyFont="1" applyBorder="1" applyAlignment="1">
      <alignment horizontal="left" vertical="top" shrinkToFit="1"/>
    </xf>
    <xf numFmtId="0" fontId="69" fillId="0" borderId="85" xfId="0" applyFont="1" applyBorder="1" applyAlignment="1">
      <alignment horizontal="right" vertical="top" wrapText="1"/>
    </xf>
    <xf numFmtId="0" fontId="67" fillId="0" borderId="85" xfId="0" applyFont="1" applyBorder="1" applyAlignment="1">
      <alignment horizontal="right" vertical="top" wrapText="1"/>
    </xf>
    <xf numFmtId="0" fontId="67" fillId="0" borderId="88" xfId="0" applyFont="1" applyBorder="1" applyAlignment="1">
      <alignment horizontal="left" wrapText="1"/>
    </xf>
    <xf numFmtId="0" fontId="67" fillId="0" borderId="90" xfId="0" applyFont="1" applyBorder="1" applyAlignment="1">
      <alignment horizontal="right" vertical="top" wrapText="1"/>
    </xf>
    <xf numFmtId="0" fontId="67" fillId="0" borderId="89" xfId="0" applyFont="1" applyBorder="1" applyAlignment="1">
      <alignment horizontal="left"/>
    </xf>
    <xf numFmtId="0" fontId="55" fillId="0" borderId="0" xfId="0" applyFont="1" applyAlignment="1">
      <alignment horizontal="left"/>
    </xf>
    <xf numFmtId="0" fontId="71" fillId="0" borderId="0" xfId="0" applyFont="1" applyAlignment="1">
      <alignment horizontal="left" vertical="top"/>
    </xf>
    <xf numFmtId="0" fontId="69" fillId="0" borderId="0" xfId="0" applyFont="1" applyAlignment="1">
      <alignment horizontal="left" vertical="center"/>
    </xf>
    <xf numFmtId="0" fontId="0" fillId="40" borderId="0" xfId="0" applyFill="1"/>
    <xf numFmtId="0" fontId="3" fillId="40" borderId="0" xfId="0" applyFont="1" applyFill="1"/>
    <xf numFmtId="1" fontId="0" fillId="0" borderId="0" xfId="1" applyNumberFormat="1" applyFont="1"/>
    <xf numFmtId="0" fontId="0" fillId="2" borderId="0" xfId="0" applyFill="1"/>
    <xf numFmtId="177" fontId="0" fillId="0" borderId="0" xfId="1" applyNumberFormat="1" applyFont="1"/>
    <xf numFmtId="0" fontId="0" fillId="0" borderId="0" xfId="0" applyAlignment="1">
      <alignment wrapText="1"/>
    </xf>
    <xf numFmtId="0" fontId="15" fillId="0" borderId="0" xfId="7" applyFont="1" applyAlignment="1">
      <alignment horizontal="left" wrapText="1"/>
    </xf>
    <xf numFmtId="0" fontId="12" fillId="13" borderId="1" xfId="7" applyFont="1" applyFill="1" applyBorder="1" applyAlignment="1">
      <alignment horizontal="center" vertical="center"/>
    </xf>
    <xf numFmtId="0" fontId="12" fillId="13" borderId="2" xfId="7" applyFont="1" applyFill="1" applyBorder="1" applyAlignment="1">
      <alignment horizontal="center" vertical="center"/>
    </xf>
    <xf numFmtId="0" fontId="12" fillId="13" borderId="3" xfId="7" applyFont="1" applyFill="1" applyBorder="1" applyAlignment="1">
      <alignment horizontal="center" vertical="center"/>
    </xf>
    <xf numFmtId="0" fontId="11" fillId="12" borderId="0" xfId="7" applyFont="1" applyFill="1" applyAlignment="1">
      <alignment horizontal="left" wrapText="1"/>
    </xf>
    <xf numFmtId="0" fontId="15" fillId="14" borderId="0" xfId="7" applyFont="1" applyFill="1" applyAlignment="1">
      <alignment horizontal="left" vertical="top" wrapText="1"/>
    </xf>
    <xf numFmtId="0" fontId="15" fillId="12" borderId="0" xfId="7" applyFont="1" applyFill="1" applyAlignment="1">
      <alignment horizontal="left" wrapText="1"/>
    </xf>
    <xf numFmtId="0" fontId="15" fillId="0" borderId="0" xfId="7" applyFont="1" applyAlignment="1">
      <alignment horizontal="left" vertical="top" wrapText="1"/>
    </xf>
    <xf numFmtId="0" fontId="11" fillId="12" borderId="4" xfId="7" applyFont="1" applyFill="1" applyBorder="1" applyAlignment="1">
      <alignment horizontal="left" vertical="center"/>
    </xf>
    <xf numFmtId="0" fontId="11" fillId="12" borderId="17" xfId="7" applyFont="1" applyFill="1" applyBorder="1" applyAlignment="1">
      <alignment horizontal="left" vertical="center"/>
    </xf>
    <xf numFmtId="0" fontId="11" fillId="12" borderId="31" xfId="7" applyFont="1" applyFill="1" applyBorder="1" applyAlignment="1">
      <alignment horizontal="left" vertical="center"/>
    </xf>
    <xf numFmtId="0" fontId="11" fillId="12" borderId="27" xfId="7" applyFont="1" applyFill="1" applyBorder="1" applyAlignment="1">
      <alignment horizontal="left" vertical="center"/>
    </xf>
    <xf numFmtId="0" fontId="11" fillId="12" borderId="12" xfId="7" applyFont="1" applyFill="1" applyBorder="1" applyAlignment="1">
      <alignment horizontal="left" vertical="center"/>
    </xf>
    <xf numFmtId="0" fontId="11" fillId="12" borderId="35" xfId="7" applyFont="1" applyFill="1" applyBorder="1" applyAlignment="1">
      <alignment horizontal="left" vertical="center"/>
    </xf>
    <xf numFmtId="0" fontId="11" fillId="12" borderId="33" xfId="7" applyFont="1" applyFill="1" applyBorder="1" applyAlignment="1">
      <alignment horizontal="left" vertical="center"/>
    </xf>
    <xf numFmtId="0" fontId="11" fillId="12" borderId="34" xfId="7" applyFont="1" applyFill="1" applyBorder="1" applyAlignment="1">
      <alignment horizontal="left" vertical="center"/>
    </xf>
    <xf numFmtId="0" fontId="11" fillId="12" borderId="25" xfId="7" applyFont="1" applyFill="1" applyBorder="1" applyAlignment="1">
      <alignment horizontal="left" vertical="center"/>
    </xf>
    <xf numFmtId="0" fontId="11" fillId="12" borderId="14" xfId="7" applyFont="1" applyFill="1" applyBorder="1" applyAlignment="1">
      <alignment horizontal="left" vertical="center"/>
    </xf>
    <xf numFmtId="0" fontId="11" fillId="12" borderId="24" xfId="7" applyFont="1" applyFill="1" applyBorder="1" applyAlignment="1">
      <alignment horizontal="left" vertical="center"/>
    </xf>
    <xf numFmtId="0" fontId="11" fillId="12" borderId="36" xfId="7" applyFont="1" applyFill="1" applyBorder="1" applyAlignment="1">
      <alignment horizontal="left" vertical="center"/>
    </xf>
    <xf numFmtId="0" fontId="11" fillId="12" borderId="28" xfId="7" applyFont="1" applyFill="1" applyBorder="1" applyAlignment="1">
      <alignment horizontal="left" vertical="center"/>
    </xf>
    <xf numFmtId="0" fontId="15" fillId="12" borderId="0" xfId="7" applyFont="1" applyFill="1" applyAlignment="1">
      <alignment horizontal="left" vertical="top" wrapText="1"/>
    </xf>
    <xf numFmtId="0" fontId="17" fillId="3" borderId="43" xfId="7" applyFont="1" applyFill="1" applyBorder="1" applyAlignment="1">
      <alignment horizontal="center"/>
    </xf>
    <xf numFmtId="0" fontId="17" fillId="3" borderId="44" xfId="7" applyFont="1" applyFill="1" applyBorder="1" applyAlignment="1">
      <alignment horizontal="center"/>
    </xf>
    <xf numFmtId="0" fontId="17" fillId="3" borderId="45" xfId="7" applyFont="1" applyFill="1" applyBorder="1" applyAlignment="1">
      <alignment horizontal="center"/>
    </xf>
    <xf numFmtId="0" fontId="19" fillId="12" borderId="0" xfId="7" applyFont="1" applyFill="1" applyAlignment="1">
      <alignment horizontal="left" vertical="top" wrapText="1"/>
    </xf>
    <xf numFmtId="0" fontId="20" fillId="21" borderId="1" xfId="7" applyFont="1" applyFill="1" applyBorder="1" applyAlignment="1">
      <alignment horizontal="center"/>
    </xf>
    <xf numFmtId="0" fontId="20" fillId="21" borderId="2" xfId="7" applyFont="1" applyFill="1" applyBorder="1" applyAlignment="1">
      <alignment horizontal="center"/>
    </xf>
    <xf numFmtId="0" fontId="20" fillId="21" borderId="3" xfId="7" applyFont="1" applyFill="1" applyBorder="1" applyAlignment="1">
      <alignment horizontal="center"/>
    </xf>
    <xf numFmtId="0" fontId="11" fillId="0" borderId="54" xfId="7" applyFont="1" applyBorder="1" applyAlignment="1">
      <alignment horizontal="left" wrapText="1"/>
    </xf>
    <xf numFmtId="0" fontId="11" fillId="12" borderId="54" xfId="7" applyFont="1" applyFill="1" applyBorder="1" applyAlignment="1">
      <alignment horizontal="left" vertical="center" wrapText="1"/>
    </xf>
    <xf numFmtId="0" fontId="15" fillId="0" borderId="0" xfId="7" applyFont="1" applyAlignment="1">
      <alignment horizontal="left" vertical="center" wrapText="1"/>
    </xf>
    <xf numFmtId="0" fontId="11" fillId="0" borderId="54" xfId="7" applyFont="1" applyBorder="1" applyAlignment="1">
      <alignment horizontal="left" vertical="center" wrapText="1"/>
    </xf>
    <xf numFmtId="2" fontId="17" fillId="22" borderId="32" xfId="7" applyNumberFormat="1" applyFont="1" applyFill="1" applyBorder="1" applyAlignment="1">
      <alignment horizontal="center" vertical="center"/>
    </xf>
    <xf numFmtId="2" fontId="17" fillId="22" borderId="55" xfId="7" applyNumberFormat="1" applyFont="1" applyFill="1" applyBorder="1" applyAlignment="1">
      <alignment horizontal="center" vertical="center"/>
    </xf>
    <xf numFmtId="2" fontId="17" fillId="22" borderId="56" xfId="7" applyNumberFormat="1" applyFont="1" applyFill="1" applyBorder="1" applyAlignment="1">
      <alignment horizontal="center" vertical="center"/>
    </xf>
    <xf numFmtId="0" fontId="19" fillId="0" borderId="0" xfId="7" applyFont="1" applyAlignment="1">
      <alignment horizontal="left" vertical="top" wrapText="1"/>
    </xf>
    <xf numFmtId="0" fontId="27" fillId="0" borderId="0" xfId="5" applyFont="1" applyAlignment="1" applyProtection="1">
      <alignment horizontal="left" vertical="top" wrapText="1"/>
    </xf>
    <xf numFmtId="0" fontId="32" fillId="0" borderId="0" xfId="7" applyFont="1" applyAlignment="1">
      <alignment horizontal="left" vertical="top" wrapText="1"/>
    </xf>
    <xf numFmtId="0" fontId="11" fillId="12" borderId="0" xfId="7" applyFont="1" applyFill="1" applyAlignment="1">
      <alignment horizontal="left" vertical="center" wrapText="1"/>
    </xf>
    <xf numFmtId="0" fontId="40" fillId="12" borderId="0" xfId="7" applyFont="1" applyFill="1" applyAlignment="1">
      <alignment horizontal="left" wrapText="1"/>
    </xf>
    <xf numFmtId="0" fontId="3" fillId="3" borderId="0" xfId="0" applyFont="1" applyFill="1" applyAlignment="1">
      <alignment horizontal="center"/>
    </xf>
    <xf numFmtId="0" fontId="1" fillId="0" borderId="76" xfId="0" applyFont="1" applyBorder="1" applyAlignment="1">
      <alignment wrapText="1"/>
    </xf>
    <xf numFmtId="0" fontId="1" fillId="0" borderId="75" xfId="0" applyFont="1" applyBorder="1" applyAlignment="1">
      <alignment wrapText="1"/>
    </xf>
    <xf numFmtId="0" fontId="1" fillId="0" borderId="74" xfId="0" applyFont="1" applyBorder="1" applyAlignment="1">
      <alignment wrapText="1"/>
    </xf>
    <xf numFmtId="0" fontId="3" fillId="7" borderId="1" xfId="0" quotePrefix="1" applyFont="1" applyFill="1" applyBorder="1" applyAlignment="1">
      <alignment horizontal="center"/>
    </xf>
    <xf numFmtId="0" fontId="3" fillId="7" borderId="2" xfId="0" applyFont="1" applyFill="1" applyBorder="1" applyAlignment="1">
      <alignment horizontal="center"/>
    </xf>
    <xf numFmtId="0" fontId="3" fillId="7" borderId="3" xfId="0" applyFont="1" applyFill="1" applyBorder="1" applyAlignment="1">
      <alignment horizontal="center"/>
    </xf>
    <xf numFmtId="0" fontId="63" fillId="0" borderId="0" xfId="0" applyFont="1" applyAlignment="1">
      <alignment horizontal="left" vertical="top" wrapText="1"/>
    </xf>
    <xf numFmtId="0" fontId="69" fillId="0" borderId="86" xfId="0" applyFont="1" applyBorder="1" applyAlignment="1">
      <alignment horizontal="center" vertical="top" wrapText="1"/>
    </xf>
    <xf numFmtId="0" fontId="69" fillId="0" borderId="90" xfId="0" applyFont="1" applyBorder="1" applyAlignment="1">
      <alignment horizontal="center" vertical="top" wrapText="1"/>
    </xf>
    <xf numFmtId="0" fontId="69" fillId="0" borderId="91" xfId="0" applyFont="1" applyBorder="1" applyAlignment="1">
      <alignment horizontal="center" vertical="top" wrapText="1"/>
    </xf>
  </cellXfs>
  <cellStyles count="11">
    <cellStyle name="Comma 2" xfId="4" xr:uid="{5232E0DE-1DB0-D645-B55E-0A8AEE280080}"/>
    <cellStyle name="Hyperlink" xfId="2" builtinId="8"/>
    <cellStyle name="Hyperlink 2" xfId="5" xr:uid="{6E617564-89A9-8741-8279-BD6D2E3990B0}"/>
    <cellStyle name="Normal" xfId="0" builtinId="0"/>
    <cellStyle name="Normal 128" xfId="7" xr:uid="{FF378BFB-2062-F54D-88C3-6762EE1C1D32}"/>
    <cellStyle name="Normal 2" xfId="3" xr:uid="{1F160D2E-749A-3F48-B80A-2AAF3DA42082}"/>
    <cellStyle name="Normal 3" xfId="8" xr:uid="{D49B8ACA-2B71-7D4B-97A6-EBC9E85123B0}"/>
    <cellStyle name="Normal 4" xfId="9" xr:uid="{145E3137-BC7B-AA43-9BCB-82E6060DC404}"/>
    <cellStyle name="Percent" xfId="1" builtinId="5"/>
    <cellStyle name="Percent 2" xfId="6" xr:uid="{25F73246-E308-4241-8FC2-B948831E44A4}"/>
    <cellStyle name="Percent 3" xfId="10" xr:uid="{E83DB3ED-5747-A745-B3E8-A4D7B8EDE52D}"/>
  </cellStyles>
  <dxfs count="0"/>
  <tableStyles count="0" defaultTableStyle="TableStyleMedium2" defaultPivotStyle="PivotStyleLight16"/>
  <colors>
    <mruColors>
      <color rgb="FF7E0000"/>
      <color rgb="FFFF9933"/>
      <color rgb="FFEA5932"/>
      <color rgb="FFE96217"/>
      <color rgb="FF7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sharedStrings" Target="sharedString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85000"/>
                    <a:lumOff val="15000"/>
                  </a:schemeClr>
                </a:solidFill>
                <a:latin typeface="+mn-lt"/>
                <a:ea typeface="+mn-ea"/>
                <a:cs typeface="+mn-cs"/>
              </a:defRPr>
            </a:pPr>
            <a:r>
              <a:rPr lang="en-US" sz="1800">
                <a:solidFill>
                  <a:schemeClr val="tx1">
                    <a:lumMod val="85000"/>
                    <a:lumOff val="15000"/>
                  </a:schemeClr>
                </a:solidFill>
              </a:rPr>
              <a:t>Levelized Cost of Heat By</a:t>
            </a:r>
            <a:r>
              <a:rPr lang="en-US" sz="1800" baseline="0">
                <a:solidFill>
                  <a:schemeClr val="tx1">
                    <a:lumMod val="85000"/>
                    <a:lumOff val="15000"/>
                  </a:schemeClr>
                </a:solidFill>
              </a:rPr>
              <a:t> Technology Type (&lt;100 °C)</a:t>
            </a:r>
            <a:r>
              <a:rPr lang="en-US" sz="1800">
                <a:solidFill>
                  <a:schemeClr val="tx1">
                    <a:lumMod val="85000"/>
                    <a:lumOff val="15000"/>
                  </a:schemeClr>
                </a:solidFill>
              </a:rPr>
              <a:t> </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85000"/>
                  <a:lumOff val="15000"/>
                </a:schemeClr>
              </a:solidFill>
              <a:latin typeface="+mn-lt"/>
              <a:ea typeface="+mn-ea"/>
              <a:cs typeface="+mn-cs"/>
            </a:defRPr>
          </a:pPr>
          <a:endParaRPr lang="en-US"/>
        </a:p>
      </c:txPr>
    </c:title>
    <c:autoTitleDeleted val="0"/>
    <c:plotArea>
      <c:layout/>
      <c:barChart>
        <c:barDir val="bar"/>
        <c:grouping val="stacked"/>
        <c:varyColors val="0"/>
        <c:ser>
          <c:idx val="0"/>
          <c:order val="0"/>
          <c:tx>
            <c:strRef>
              <c:f>'TEA Graphs'!$B$7</c:f>
              <c:strCache>
                <c:ptCount val="1"/>
                <c:pt idx="0">
                  <c:v>Energy Cost</c:v>
                </c:pt>
              </c:strCache>
            </c:strRef>
          </c:tx>
          <c:spPr>
            <a:solidFill>
              <a:schemeClr val="accent1"/>
            </a:solidFill>
            <a:ln>
              <a:solidFill>
                <a:schemeClr val="accent1"/>
              </a:solidFill>
            </a:ln>
            <a:effectLst/>
          </c:spPr>
          <c:invertIfNegative val="0"/>
          <c:cat>
            <c:strRef>
              <c:f>'TEA Graphs'!$A$8:$A$21</c:f>
              <c:strCache>
                <c:ptCount val="14"/>
                <c:pt idx="0">
                  <c:v>Heat pump - grid (retail)</c:v>
                </c:pt>
                <c:pt idx="1">
                  <c:v>Heat pump - onsite RE</c:v>
                </c:pt>
                <c:pt idx="2">
                  <c:v>Heat pump - captive RE</c:v>
                </c:pt>
                <c:pt idx="3">
                  <c:v>Electric resistance boiler - grid (retail)</c:v>
                </c:pt>
                <c:pt idx="4">
                  <c:v>Electric resistance boiler - onsite RE</c:v>
                </c:pt>
                <c:pt idx="5">
                  <c:v>Electric resistance boiler - captive RE</c:v>
                </c:pt>
                <c:pt idx="6">
                  <c:v>Biomass-fired boiler</c:v>
                </c:pt>
                <c:pt idx="7">
                  <c:v>Biomass-fired boiler + WHR</c:v>
                </c:pt>
                <c:pt idx="8">
                  <c:v>Coal-fired boiler</c:v>
                </c:pt>
                <c:pt idx="9">
                  <c:v>Coal-fired boiler + WHR</c:v>
                </c:pt>
                <c:pt idx="10">
                  <c:v>Petroleum-fired boiler</c:v>
                </c:pt>
                <c:pt idx="11">
                  <c:v>Petroleum-fired boiler + WHR</c:v>
                </c:pt>
                <c:pt idx="12">
                  <c:v>Natural gas-fired boiler</c:v>
                </c:pt>
                <c:pt idx="13">
                  <c:v>Natural gas-fired boiler + WHR</c:v>
                </c:pt>
              </c:strCache>
            </c:strRef>
          </c:cat>
          <c:val>
            <c:numRef>
              <c:f>'TEA Graphs'!$B$8:$B$21</c:f>
              <c:numCache>
                <c:formatCode>0.00</c:formatCode>
                <c:ptCount val="14"/>
                <c:pt idx="0">
                  <c:v>2.1096379398266194</c:v>
                </c:pt>
                <c:pt idx="1">
                  <c:v>0.96756756756756745</c:v>
                </c:pt>
                <c:pt idx="2">
                  <c:v>1.2972780738665606</c:v>
                </c:pt>
                <c:pt idx="3">
                  <c:v>7.8845054316752456</c:v>
                </c:pt>
                <c:pt idx="4">
                  <c:v>3.6161616161616164</c:v>
                </c:pt>
                <c:pt idx="5">
                  <c:v>4.8484130033396715</c:v>
                </c:pt>
                <c:pt idx="6">
                  <c:v>2.7058823529411766</c:v>
                </c:pt>
                <c:pt idx="7">
                  <c:v>2.3719537431527695</c:v>
                </c:pt>
                <c:pt idx="8">
                  <c:v>1.4785797416870157</c:v>
                </c:pt>
                <c:pt idx="9">
                  <c:v>1.29611058257292</c:v>
                </c:pt>
                <c:pt idx="10">
                  <c:v>6.1211239651060589</c:v>
                </c:pt>
                <c:pt idx="11">
                  <c:v>5.3657258548413571</c:v>
                </c:pt>
                <c:pt idx="12">
                  <c:v>5.0850292723724566</c:v>
                </c:pt>
                <c:pt idx="13">
                  <c:v>4.4574939496297672</c:v>
                </c:pt>
              </c:numCache>
            </c:numRef>
          </c:val>
          <c:extLst>
            <c:ext xmlns:c16="http://schemas.microsoft.com/office/drawing/2014/chart" uri="{C3380CC4-5D6E-409C-BE32-E72D297353CC}">
              <c16:uniqueId val="{00000000-48E9-064D-A08E-F50F8AC93791}"/>
            </c:ext>
          </c:extLst>
        </c:ser>
        <c:ser>
          <c:idx val="1"/>
          <c:order val="1"/>
          <c:tx>
            <c:strRef>
              <c:f>'TEA Graphs'!$C$7</c:f>
              <c:strCache>
                <c:ptCount val="1"/>
                <c:pt idx="0">
                  <c:v>Capital Cost</c:v>
                </c:pt>
              </c:strCache>
            </c:strRef>
          </c:tx>
          <c:spPr>
            <a:solidFill>
              <a:schemeClr val="accent2"/>
            </a:solidFill>
            <a:ln>
              <a:solidFill>
                <a:schemeClr val="accent2"/>
              </a:solidFill>
            </a:ln>
            <a:effectLst/>
          </c:spPr>
          <c:invertIfNegative val="0"/>
          <c:cat>
            <c:strRef>
              <c:f>'TEA Graphs'!$A$8:$A$21</c:f>
              <c:strCache>
                <c:ptCount val="14"/>
                <c:pt idx="0">
                  <c:v>Heat pump - grid (retail)</c:v>
                </c:pt>
                <c:pt idx="1">
                  <c:v>Heat pump - onsite RE</c:v>
                </c:pt>
                <c:pt idx="2">
                  <c:v>Heat pump - captive RE</c:v>
                </c:pt>
                <c:pt idx="3">
                  <c:v>Electric resistance boiler - grid (retail)</c:v>
                </c:pt>
                <c:pt idx="4">
                  <c:v>Electric resistance boiler - onsite RE</c:v>
                </c:pt>
                <c:pt idx="5">
                  <c:v>Electric resistance boiler - captive RE</c:v>
                </c:pt>
                <c:pt idx="6">
                  <c:v>Biomass-fired boiler</c:v>
                </c:pt>
                <c:pt idx="7">
                  <c:v>Biomass-fired boiler + WHR</c:v>
                </c:pt>
                <c:pt idx="8">
                  <c:v>Coal-fired boiler</c:v>
                </c:pt>
                <c:pt idx="9">
                  <c:v>Coal-fired boiler + WHR</c:v>
                </c:pt>
                <c:pt idx="10">
                  <c:v>Petroleum-fired boiler</c:v>
                </c:pt>
                <c:pt idx="11">
                  <c:v>Petroleum-fired boiler + WHR</c:v>
                </c:pt>
                <c:pt idx="12">
                  <c:v>Natural gas-fired boiler</c:v>
                </c:pt>
                <c:pt idx="13">
                  <c:v>Natural gas-fired boiler + WHR</c:v>
                </c:pt>
              </c:strCache>
            </c:strRef>
          </c:cat>
          <c:val>
            <c:numRef>
              <c:f>'TEA Graphs'!$C$8:$C$21</c:f>
              <c:numCache>
                <c:formatCode>0.00</c:formatCode>
                <c:ptCount val="14"/>
                <c:pt idx="0">
                  <c:v>0.29794539516972446</c:v>
                </c:pt>
                <c:pt idx="1">
                  <c:v>0.29794539516972446</c:v>
                </c:pt>
                <c:pt idx="2">
                  <c:v>0.29794539516972446</c:v>
                </c:pt>
                <c:pt idx="3">
                  <c:v>1.2537914507368857</c:v>
                </c:pt>
                <c:pt idx="4">
                  <c:v>1.2537914507368857</c:v>
                </c:pt>
                <c:pt idx="5">
                  <c:v>1.2537914507368857</c:v>
                </c:pt>
                <c:pt idx="6">
                  <c:v>0.72379166661541761</c:v>
                </c:pt>
                <c:pt idx="7">
                  <c:v>2.8668619993740614</c:v>
                </c:pt>
                <c:pt idx="8">
                  <c:v>0.72379166661541761</c:v>
                </c:pt>
                <c:pt idx="9">
                  <c:v>2.8668619993740614</c:v>
                </c:pt>
                <c:pt idx="10">
                  <c:v>0.41429152634552535</c:v>
                </c:pt>
                <c:pt idx="11">
                  <c:v>2.3926120211031163</c:v>
                </c:pt>
                <c:pt idx="12">
                  <c:v>0.67150210810287903</c:v>
                </c:pt>
                <c:pt idx="13">
                  <c:v>2.5298438067403737</c:v>
                </c:pt>
              </c:numCache>
            </c:numRef>
          </c:val>
          <c:extLst>
            <c:ext xmlns:c16="http://schemas.microsoft.com/office/drawing/2014/chart" uri="{C3380CC4-5D6E-409C-BE32-E72D297353CC}">
              <c16:uniqueId val="{00000001-48E9-064D-A08E-F50F8AC93791}"/>
            </c:ext>
          </c:extLst>
        </c:ser>
        <c:ser>
          <c:idx val="2"/>
          <c:order val="2"/>
          <c:tx>
            <c:strRef>
              <c:f>'TEA Graphs'!$D$7</c:f>
              <c:strCache>
                <c:ptCount val="1"/>
                <c:pt idx="0">
                  <c:v>2026 Carbon Price</c:v>
                </c:pt>
              </c:strCache>
            </c:strRef>
          </c:tx>
          <c:spPr>
            <a:solidFill>
              <a:schemeClr val="accent6"/>
            </a:solidFill>
            <a:ln>
              <a:solidFill>
                <a:schemeClr val="accent6"/>
              </a:solidFill>
            </a:ln>
            <a:effectLst/>
          </c:spPr>
          <c:invertIfNegative val="0"/>
          <c:cat>
            <c:strRef>
              <c:f>'TEA Graphs'!$A$8:$A$21</c:f>
              <c:strCache>
                <c:ptCount val="14"/>
                <c:pt idx="0">
                  <c:v>Heat pump - grid (retail)</c:v>
                </c:pt>
                <c:pt idx="1">
                  <c:v>Heat pump - onsite RE</c:v>
                </c:pt>
                <c:pt idx="2">
                  <c:v>Heat pump - captive RE</c:v>
                </c:pt>
                <c:pt idx="3">
                  <c:v>Electric resistance boiler - grid (retail)</c:v>
                </c:pt>
                <c:pt idx="4">
                  <c:v>Electric resistance boiler - onsite RE</c:v>
                </c:pt>
                <c:pt idx="5">
                  <c:v>Electric resistance boiler - captive RE</c:v>
                </c:pt>
                <c:pt idx="6">
                  <c:v>Biomass-fired boiler</c:v>
                </c:pt>
                <c:pt idx="7">
                  <c:v>Biomass-fired boiler + WHR</c:v>
                </c:pt>
                <c:pt idx="8">
                  <c:v>Coal-fired boiler</c:v>
                </c:pt>
                <c:pt idx="9">
                  <c:v>Coal-fired boiler + WHR</c:v>
                </c:pt>
                <c:pt idx="10">
                  <c:v>Petroleum-fired boiler</c:v>
                </c:pt>
                <c:pt idx="11">
                  <c:v>Petroleum-fired boiler + WHR</c:v>
                </c:pt>
                <c:pt idx="12">
                  <c:v>Natural gas-fired boiler</c:v>
                </c:pt>
                <c:pt idx="13">
                  <c:v>Natural gas-fired boiler + WHR</c:v>
                </c:pt>
              </c:strCache>
            </c:strRef>
          </c:cat>
          <c:val>
            <c:numRef>
              <c:f>'TEA Graphs'!$D$8:$D$21</c:f>
              <c:numCache>
                <c:formatCode>0.00</c:formatCode>
                <c:ptCount val="14"/>
                <c:pt idx="0">
                  <c:v>0.17448</c:v>
                </c:pt>
                <c:pt idx="1">
                  <c:v>0</c:v>
                </c:pt>
                <c:pt idx="2">
                  <c:v>0</c:v>
                </c:pt>
                <c:pt idx="3">
                  <c:v>0.65209696969696973</c:v>
                </c:pt>
                <c:pt idx="4">
                  <c:v>0</c:v>
                </c:pt>
                <c:pt idx="5">
                  <c:v>0</c:v>
                </c:pt>
                <c:pt idx="6">
                  <c:v>0</c:v>
                </c:pt>
                <c:pt idx="7">
                  <c:v>0</c:v>
                </c:pt>
                <c:pt idx="8">
                  <c:v>0.38808897706861983</c:v>
                </c:pt>
                <c:pt idx="9">
                  <c:v>0.34019553763439381</c:v>
                </c:pt>
                <c:pt idx="10">
                  <c:v>0.27562788196313631</c:v>
                </c:pt>
                <c:pt idx="11">
                  <c:v>0.24161308625598749</c:v>
                </c:pt>
                <c:pt idx="12">
                  <c:v>0.18914215626143874</c:v>
                </c:pt>
                <c:pt idx="13">
                  <c:v>0.1658004255228086</c:v>
                </c:pt>
              </c:numCache>
            </c:numRef>
          </c:val>
          <c:extLst>
            <c:ext xmlns:c16="http://schemas.microsoft.com/office/drawing/2014/chart" uri="{C3380CC4-5D6E-409C-BE32-E72D297353CC}">
              <c16:uniqueId val="{00000002-48E9-064D-A08E-F50F8AC93791}"/>
            </c:ext>
          </c:extLst>
        </c:ser>
        <c:ser>
          <c:idx val="3"/>
          <c:order val="3"/>
          <c:tx>
            <c:strRef>
              <c:f>'TEA Graphs'!$E$7</c:f>
              <c:strCache>
                <c:ptCount val="1"/>
                <c:pt idx="0">
                  <c:v>Unaccounted Social Cost of Carbon</c:v>
                </c:pt>
              </c:strCache>
            </c:strRef>
          </c:tx>
          <c:spPr>
            <a:noFill/>
            <a:ln w="19050">
              <a:solidFill>
                <a:schemeClr val="tx1"/>
              </a:solidFill>
              <a:prstDash val="dash"/>
            </a:ln>
            <a:effectLst/>
          </c:spPr>
          <c:invertIfNegative val="0"/>
          <c:cat>
            <c:strRef>
              <c:f>'TEA Graphs'!$A$8:$A$21</c:f>
              <c:strCache>
                <c:ptCount val="14"/>
                <c:pt idx="0">
                  <c:v>Heat pump - grid (retail)</c:v>
                </c:pt>
                <c:pt idx="1">
                  <c:v>Heat pump - onsite RE</c:v>
                </c:pt>
                <c:pt idx="2">
                  <c:v>Heat pump - captive RE</c:v>
                </c:pt>
                <c:pt idx="3">
                  <c:v>Electric resistance boiler - grid (retail)</c:v>
                </c:pt>
                <c:pt idx="4">
                  <c:v>Electric resistance boiler - onsite RE</c:v>
                </c:pt>
                <c:pt idx="5">
                  <c:v>Electric resistance boiler - captive RE</c:v>
                </c:pt>
                <c:pt idx="6">
                  <c:v>Biomass-fired boiler</c:v>
                </c:pt>
                <c:pt idx="7">
                  <c:v>Biomass-fired boiler + WHR</c:v>
                </c:pt>
                <c:pt idx="8">
                  <c:v>Coal-fired boiler</c:v>
                </c:pt>
                <c:pt idx="9">
                  <c:v>Coal-fired boiler + WHR</c:v>
                </c:pt>
                <c:pt idx="10">
                  <c:v>Petroleum-fired boiler</c:v>
                </c:pt>
                <c:pt idx="11">
                  <c:v>Petroleum-fired boiler + WHR</c:v>
                </c:pt>
                <c:pt idx="12">
                  <c:v>Natural gas-fired boiler</c:v>
                </c:pt>
                <c:pt idx="13">
                  <c:v>Natural gas-fired boiler + WHR</c:v>
                </c:pt>
              </c:strCache>
            </c:strRef>
          </c:cat>
          <c:val>
            <c:numRef>
              <c:f>'TEA Graphs'!$E$8:$E$21</c:f>
              <c:numCache>
                <c:formatCode>0.00</c:formatCode>
                <c:ptCount val="14"/>
                <c:pt idx="0">
                  <c:v>1.3260479999999999</c:v>
                </c:pt>
                <c:pt idx="1">
                  <c:v>0</c:v>
                </c:pt>
                <c:pt idx="2">
                  <c:v>0</c:v>
                </c:pt>
                <c:pt idx="3">
                  <c:v>4.9559369696969702</c:v>
                </c:pt>
                <c:pt idx="4">
                  <c:v>0</c:v>
                </c:pt>
                <c:pt idx="5">
                  <c:v>0</c:v>
                </c:pt>
                <c:pt idx="6">
                  <c:v>0</c:v>
                </c:pt>
                <c:pt idx="7">
                  <c:v>0</c:v>
                </c:pt>
                <c:pt idx="8">
                  <c:v>2.9494762257215106</c:v>
                </c:pt>
                <c:pt idx="9">
                  <c:v>2.5854860860213926</c:v>
                </c:pt>
                <c:pt idx="10">
                  <c:v>2.0947719029198355</c:v>
                </c:pt>
                <c:pt idx="11">
                  <c:v>1.8362594555455047</c:v>
                </c:pt>
                <c:pt idx="12">
                  <c:v>1.4374803875869346</c:v>
                </c:pt>
                <c:pt idx="13">
                  <c:v>1.2600832339733454</c:v>
                </c:pt>
              </c:numCache>
            </c:numRef>
          </c:val>
          <c:extLst>
            <c:ext xmlns:c16="http://schemas.microsoft.com/office/drawing/2014/chart" uri="{C3380CC4-5D6E-409C-BE32-E72D297353CC}">
              <c16:uniqueId val="{00000003-48E9-064D-A08E-F50F8AC93791}"/>
            </c:ext>
          </c:extLst>
        </c:ser>
        <c:dLbls>
          <c:showLegendKey val="0"/>
          <c:showVal val="0"/>
          <c:showCatName val="0"/>
          <c:showSerName val="0"/>
          <c:showPercent val="0"/>
          <c:showBubbleSize val="0"/>
        </c:dLbls>
        <c:gapWidth val="75"/>
        <c:overlap val="100"/>
        <c:axId val="467456127"/>
        <c:axId val="1879084592"/>
      </c:barChart>
      <c:catAx>
        <c:axId val="46745612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500" b="0" i="0" u="none" strike="noStrike" kern="1200" baseline="0">
                <a:solidFill>
                  <a:schemeClr val="tx1">
                    <a:lumMod val="85000"/>
                    <a:lumOff val="15000"/>
                  </a:schemeClr>
                </a:solidFill>
                <a:latin typeface="+mn-lt"/>
                <a:ea typeface="+mn-ea"/>
                <a:cs typeface="+mn-cs"/>
              </a:defRPr>
            </a:pPr>
            <a:endParaRPr lang="en-US"/>
          </a:p>
        </c:txPr>
        <c:crossAx val="1879084592"/>
        <c:crosses val="autoZero"/>
        <c:auto val="1"/>
        <c:lblAlgn val="ctr"/>
        <c:lblOffset val="100"/>
        <c:noMultiLvlLbl val="0"/>
      </c:catAx>
      <c:valAx>
        <c:axId val="18790845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600" b="0" i="0" u="none" strike="noStrike" kern="1200" baseline="0">
                    <a:solidFill>
                      <a:schemeClr val="tx1">
                        <a:lumMod val="85000"/>
                        <a:lumOff val="15000"/>
                      </a:schemeClr>
                    </a:solidFill>
                    <a:latin typeface="+mn-lt"/>
                    <a:ea typeface="+mn-ea"/>
                    <a:cs typeface="+mn-cs"/>
                  </a:defRPr>
                </a:pPr>
                <a:r>
                  <a:rPr lang="en-US" sz="1600">
                    <a:solidFill>
                      <a:schemeClr val="tx1">
                        <a:lumMod val="85000"/>
                        <a:lumOff val="15000"/>
                      </a:schemeClr>
                    </a:solidFill>
                  </a:rPr>
                  <a:t>Levelized Cost of Heat</a:t>
                </a:r>
                <a:r>
                  <a:rPr lang="en-US" sz="1600" baseline="0">
                    <a:solidFill>
                      <a:schemeClr val="tx1">
                        <a:lumMod val="85000"/>
                        <a:lumOff val="15000"/>
                      </a:schemeClr>
                    </a:solidFill>
                  </a:rPr>
                  <a:t> (Rs/kWh</a:t>
                </a:r>
                <a:r>
                  <a:rPr lang="en-US" sz="1600" baseline="-25000">
                    <a:solidFill>
                      <a:schemeClr val="tx1">
                        <a:lumMod val="85000"/>
                        <a:lumOff val="15000"/>
                      </a:schemeClr>
                    </a:solidFill>
                  </a:rPr>
                  <a:t>th</a:t>
                </a:r>
                <a:r>
                  <a:rPr lang="en-US" sz="1600" baseline="0">
                    <a:solidFill>
                      <a:schemeClr val="tx1">
                        <a:lumMod val="85000"/>
                        <a:lumOff val="15000"/>
                      </a:schemeClr>
                    </a:solidFill>
                  </a:rPr>
                  <a:t>)</a:t>
                </a:r>
                <a:endParaRPr lang="en-US" sz="1600">
                  <a:solidFill>
                    <a:schemeClr val="tx1">
                      <a:lumMod val="85000"/>
                      <a:lumOff val="15000"/>
                    </a:schemeClr>
                  </a:solidFill>
                </a:endParaRPr>
              </a:p>
            </c:rich>
          </c:tx>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en-US"/>
          </a:p>
        </c:txPr>
        <c:crossAx val="4674561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85000"/>
                  <a:lumOff val="1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Price by Energy Source in India in 2025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'TEA Graphs'!$B$343</c:f>
              <c:strCache>
                <c:ptCount val="1"/>
                <c:pt idx="0">
                  <c:v>Price</c:v>
                </c:pt>
              </c:strCache>
            </c:strRef>
          </c:tx>
          <c:spPr>
            <a:solidFill>
              <a:schemeClr val="accent1"/>
            </a:solidFill>
            <a:ln>
              <a:noFill/>
            </a:ln>
            <a:effectLst/>
          </c:spPr>
          <c:invertIfNegative val="0"/>
          <c:cat>
            <c:strRef>
              <c:f>'TEA Graphs'!$A$344:$A$351</c:f>
              <c:strCache>
                <c:ptCount val="8"/>
                <c:pt idx="0">
                  <c:v>Retail grid electricity</c:v>
                </c:pt>
                <c:pt idx="1">
                  <c:v>Onsite solar</c:v>
                </c:pt>
                <c:pt idx="2">
                  <c:v>Onsite solar + battery storage</c:v>
                </c:pt>
                <c:pt idx="3">
                  <c:v>Captive solar + battery storage</c:v>
                </c:pt>
                <c:pt idx="4">
                  <c:v>Biomass</c:v>
                </c:pt>
                <c:pt idx="5">
                  <c:v>Coal</c:v>
                </c:pt>
                <c:pt idx="6">
                  <c:v>Petroleum</c:v>
                </c:pt>
                <c:pt idx="7">
                  <c:v>Natural Gas</c:v>
                </c:pt>
              </c:strCache>
            </c:strRef>
          </c:cat>
          <c:val>
            <c:numRef>
              <c:f>'TEA Graphs'!$B$344:$B$351</c:f>
              <c:numCache>
                <c:formatCode>0.00</c:formatCode>
                <c:ptCount val="8"/>
                <c:pt idx="0">
                  <c:v>7.8056603773584925</c:v>
                </c:pt>
                <c:pt idx="1">
                  <c:v>2.5</c:v>
                </c:pt>
                <c:pt idx="2">
                  <c:v>3.58</c:v>
                </c:pt>
                <c:pt idx="3">
                  <c:v>4.7999288733062748</c:v>
                </c:pt>
                <c:pt idx="4">
                  <c:v>2</c:v>
                </c:pt>
                <c:pt idx="5">
                  <c:v>1.0928632873338811</c:v>
                </c:pt>
                <c:pt idx="6">
                  <c:v>4.9767399194557944</c:v>
                </c:pt>
                <c:pt idx="7">
                  <c:v>4.3222748815165879</c:v>
                </c:pt>
              </c:numCache>
            </c:numRef>
          </c:val>
          <c:extLst>
            <c:ext xmlns:c16="http://schemas.microsoft.com/office/drawing/2014/chart" uri="{C3380CC4-5D6E-409C-BE32-E72D297353CC}">
              <c16:uniqueId val="{00000000-6087-214B-B486-C41746AD376A}"/>
            </c:ext>
          </c:extLst>
        </c:ser>
        <c:dLbls>
          <c:showLegendKey val="0"/>
          <c:showVal val="0"/>
          <c:showCatName val="0"/>
          <c:showSerName val="0"/>
          <c:showPercent val="0"/>
          <c:showBubbleSize val="0"/>
        </c:dLbls>
        <c:gapWidth val="182"/>
        <c:axId val="821521855"/>
        <c:axId val="1897715663"/>
      </c:barChart>
      <c:catAx>
        <c:axId val="82152185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7715663"/>
        <c:crosses val="autoZero"/>
        <c:auto val="1"/>
        <c:lblAlgn val="ctr"/>
        <c:lblOffset val="100"/>
        <c:noMultiLvlLbl val="0"/>
      </c:catAx>
      <c:valAx>
        <c:axId val="1897715663"/>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152185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Levelized</a:t>
            </a:r>
            <a:r>
              <a:rPr lang="en-US" baseline="0"/>
              <a:t> Cost of Heat of Different Industrial Heating Configurations across all Temperatures</a:t>
            </a:r>
            <a:endParaRPr lang="en-US"/>
          </a:p>
        </c:rich>
      </c:tx>
      <c:layout>
        <c:manualLayout>
          <c:xMode val="edge"/>
          <c:yMode val="edge"/>
          <c:x val="0.13177036217823487"/>
          <c:y val="2.205882352941176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'TEA Graphs'!$S$2</c:f>
              <c:strCache>
                <c:ptCount val="1"/>
                <c:pt idx="0">
                  <c:v>&lt;100 °C</c:v>
                </c:pt>
              </c:strCache>
            </c:strRef>
          </c:tx>
          <c:spPr>
            <a:solidFill>
              <a:schemeClr val="accent1"/>
            </a:solidFill>
            <a:ln>
              <a:noFill/>
            </a:ln>
            <a:effectLst/>
          </c:spPr>
          <c:invertIfNegative val="0"/>
          <c:cat>
            <c:strRef>
              <c:f>'TEA Graphs'!$R$3:$R$17</c:f>
              <c:strCache>
                <c:ptCount val="15"/>
                <c:pt idx="0">
                  <c:v>Heat pump - grid (retail)</c:v>
                </c:pt>
                <c:pt idx="1">
                  <c:v>Heat pump - onsite RE</c:v>
                </c:pt>
                <c:pt idx="2">
                  <c:v>Heat pump - captive RE</c:v>
                </c:pt>
                <c:pt idx="3">
                  <c:v>Thermal battery - onsite RE</c:v>
                </c:pt>
                <c:pt idx="4">
                  <c:v>Electric resistance equipt. - grid (retail)</c:v>
                </c:pt>
                <c:pt idx="5">
                  <c:v>Electric resistance equipt. - onsite RE</c:v>
                </c:pt>
                <c:pt idx="6">
                  <c:v>Electric resistance equipt. - captive RE</c:v>
                </c:pt>
                <c:pt idx="7">
                  <c:v>Biomass-fired equipt.</c:v>
                </c:pt>
                <c:pt idx="8">
                  <c:v>Biomass-fired equipt. + WHR</c:v>
                </c:pt>
                <c:pt idx="9">
                  <c:v>Coal-fired equipt.</c:v>
                </c:pt>
                <c:pt idx="10">
                  <c:v>Coal-fired equipt. + WHR</c:v>
                </c:pt>
                <c:pt idx="11">
                  <c:v>Petroleum-fired equipt.</c:v>
                </c:pt>
                <c:pt idx="12">
                  <c:v>Petroleum-fired equipt. + WHR</c:v>
                </c:pt>
                <c:pt idx="13">
                  <c:v>Natural gas-fired equipt</c:v>
                </c:pt>
                <c:pt idx="14">
                  <c:v>Natural gas-fired equipt + WHR</c:v>
                </c:pt>
              </c:strCache>
            </c:strRef>
          </c:cat>
          <c:val>
            <c:numRef>
              <c:f>'TEA Graphs'!$S$3:$S$17</c:f>
              <c:numCache>
                <c:formatCode>0.00</c:formatCode>
                <c:ptCount val="15"/>
                <c:pt idx="0">
                  <c:v>2.5820633349963438</c:v>
                </c:pt>
                <c:pt idx="1">
                  <c:v>1.2655129627372919</c:v>
                </c:pt>
                <c:pt idx="2">
                  <c:v>1.595223469036285</c:v>
                </c:pt>
                <c:pt idx="7">
                  <c:v>3.429674019556594</c:v>
                </c:pt>
                <c:pt idx="8">
                  <c:v>5.2388157425268309</c:v>
                </c:pt>
                <c:pt idx="9">
                  <c:v>2.5904603853710531</c:v>
                </c:pt>
                <c:pt idx="10">
                  <c:v>4.5031681195813746</c:v>
                </c:pt>
                <c:pt idx="11">
                  <c:v>6.8110433734147202</c:v>
                </c:pt>
                <c:pt idx="12">
                  <c:v>7.9999509622004608</c:v>
                </c:pt>
                <c:pt idx="13">
                  <c:v>5.9456735367367743</c:v>
                </c:pt>
                <c:pt idx="14">
                  <c:v>7.1531381818929498</c:v>
                </c:pt>
              </c:numCache>
            </c:numRef>
          </c:val>
          <c:extLst>
            <c:ext xmlns:c16="http://schemas.microsoft.com/office/drawing/2014/chart" uri="{C3380CC4-5D6E-409C-BE32-E72D297353CC}">
              <c16:uniqueId val="{00000000-D3E9-E449-BD30-537EBBF0DA8E}"/>
            </c:ext>
          </c:extLst>
        </c:ser>
        <c:ser>
          <c:idx val="1"/>
          <c:order val="1"/>
          <c:tx>
            <c:strRef>
              <c:f>'TEA Graphs'!$T$2</c:f>
              <c:strCache>
                <c:ptCount val="1"/>
                <c:pt idx="0">
                  <c:v>100-200  °C</c:v>
                </c:pt>
              </c:strCache>
            </c:strRef>
          </c:tx>
          <c:spPr>
            <a:solidFill>
              <a:schemeClr val="accent2"/>
            </a:solidFill>
            <a:ln>
              <a:noFill/>
            </a:ln>
            <a:effectLst/>
          </c:spPr>
          <c:invertIfNegative val="0"/>
          <c:cat>
            <c:strRef>
              <c:f>'TEA Graphs'!$R$3:$R$17</c:f>
              <c:strCache>
                <c:ptCount val="15"/>
                <c:pt idx="0">
                  <c:v>Heat pump - grid (retail)</c:v>
                </c:pt>
                <c:pt idx="1">
                  <c:v>Heat pump - onsite RE</c:v>
                </c:pt>
                <c:pt idx="2">
                  <c:v>Heat pump - captive RE</c:v>
                </c:pt>
                <c:pt idx="3">
                  <c:v>Thermal battery - onsite RE</c:v>
                </c:pt>
                <c:pt idx="4">
                  <c:v>Electric resistance equipt. - grid (retail)</c:v>
                </c:pt>
                <c:pt idx="5">
                  <c:v>Electric resistance equipt. - onsite RE</c:v>
                </c:pt>
                <c:pt idx="6">
                  <c:v>Electric resistance equipt. - captive RE</c:v>
                </c:pt>
                <c:pt idx="7">
                  <c:v>Biomass-fired equipt.</c:v>
                </c:pt>
                <c:pt idx="8">
                  <c:v>Biomass-fired equipt. + WHR</c:v>
                </c:pt>
                <c:pt idx="9">
                  <c:v>Coal-fired equipt.</c:v>
                </c:pt>
                <c:pt idx="10">
                  <c:v>Coal-fired equipt. + WHR</c:v>
                </c:pt>
                <c:pt idx="11">
                  <c:v>Petroleum-fired equipt.</c:v>
                </c:pt>
                <c:pt idx="12">
                  <c:v>Petroleum-fired equipt. + WHR</c:v>
                </c:pt>
                <c:pt idx="13">
                  <c:v>Natural gas-fired equipt</c:v>
                </c:pt>
                <c:pt idx="14">
                  <c:v>Natural gas-fired equipt + WHR</c:v>
                </c:pt>
              </c:strCache>
            </c:strRef>
          </c:cat>
          <c:val>
            <c:numRef>
              <c:f>'TEA Graphs'!$T$3:$T$17</c:f>
              <c:numCache>
                <c:formatCode>0.00</c:formatCode>
                <c:ptCount val="15"/>
                <c:pt idx="0">
                  <c:v>1.7604977284065986</c:v>
                </c:pt>
                <c:pt idx="1">
                  <c:v>0.86284974732088093</c:v>
                </c:pt>
                <c:pt idx="2">
                  <c:v>1.0876523652520131</c:v>
                </c:pt>
                <c:pt idx="7">
                  <c:v>8.2642747459195309E-2</c:v>
                </c:pt>
                <c:pt idx="8">
                  <c:v>9.3469144706215701E-2</c:v>
                </c:pt>
                <c:pt idx="9">
                  <c:v>6.242073217761579E-2</c:v>
                </c:pt>
                <c:pt idx="10">
                  <c:v>8.0343973388641743E-2</c:v>
                </c:pt>
                <c:pt idx="11">
                  <c:v>0.16412152707023431</c:v>
                </c:pt>
                <c:pt idx="12">
                  <c:v>0.14273236755753427</c:v>
                </c:pt>
                <c:pt idx="13">
                  <c:v>0.14326924184907863</c:v>
                </c:pt>
                <c:pt idx="14">
                  <c:v>0.12762382581992071</c:v>
                </c:pt>
              </c:numCache>
            </c:numRef>
          </c:val>
          <c:extLst>
            <c:ext xmlns:c16="http://schemas.microsoft.com/office/drawing/2014/chart" uri="{C3380CC4-5D6E-409C-BE32-E72D297353CC}">
              <c16:uniqueId val="{00000001-D3E9-E449-BD30-537EBBF0DA8E}"/>
            </c:ext>
          </c:extLst>
        </c:ser>
        <c:ser>
          <c:idx val="2"/>
          <c:order val="2"/>
          <c:tx>
            <c:strRef>
              <c:f>'TEA Graphs'!$U$2</c:f>
              <c:strCache>
                <c:ptCount val="1"/>
                <c:pt idx="0">
                  <c:v>200-500 °C</c:v>
                </c:pt>
              </c:strCache>
            </c:strRef>
          </c:tx>
          <c:spPr>
            <a:solidFill>
              <a:schemeClr val="accent3"/>
            </a:solidFill>
            <a:ln>
              <a:noFill/>
            </a:ln>
            <a:effectLst/>
          </c:spPr>
          <c:invertIfNegative val="0"/>
          <c:cat>
            <c:strRef>
              <c:f>'TEA Graphs'!$R$3:$R$17</c:f>
              <c:strCache>
                <c:ptCount val="15"/>
                <c:pt idx="0">
                  <c:v>Heat pump - grid (retail)</c:v>
                </c:pt>
                <c:pt idx="1">
                  <c:v>Heat pump - onsite RE</c:v>
                </c:pt>
                <c:pt idx="2">
                  <c:v>Heat pump - captive RE</c:v>
                </c:pt>
                <c:pt idx="3">
                  <c:v>Thermal battery - onsite RE</c:v>
                </c:pt>
                <c:pt idx="4">
                  <c:v>Electric resistance equipt. - grid (retail)</c:v>
                </c:pt>
                <c:pt idx="5">
                  <c:v>Electric resistance equipt. - onsite RE</c:v>
                </c:pt>
                <c:pt idx="6">
                  <c:v>Electric resistance equipt. - captive RE</c:v>
                </c:pt>
                <c:pt idx="7">
                  <c:v>Biomass-fired equipt.</c:v>
                </c:pt>
                <c:pt idx="8">
                  <c:v>Biomass-fired equipt. + WHR</c:v>
                </c:pt>
                <c:pt idx="9">
                  <c:v>Coal-fired equipt.</c:v>
                </c:pt>
                <c:pt idx="10">
                  <c:v>Coal-fired equipt. + WHR</c:v>
                </c:pt>
                <c:pt idx="11">
                  <c:v>Petroleum-fired equipt.</c:v>
                </c:pt>
                <c:pt idx="12">
                  <c:v>Petroleum-fired equipt. + WHR</c:v>
                </c:pt>
                <c:pt idx="13">
                  <c:v>Natural gas-fired equipt</c:v>
                </c:pt>
                <c:pt idx="14">
                  <c:v>Natural gas-fired equipt + WHR</c:v>
                </c:pt>
              </c:strCache>
            </c:strRef>
          </c:cat>
          <c:val>
            <c:numRef>
              <c:f>'TEA Graphs'!$U$3:$U$17</c:f>
              <c:numCache>
                <c:formatCode>General</c:formatCode>
                <c:ptCount val="15"/>
                <c:pt idx="7" formatCode="0.00">
                  <c:v>0.37464712181501714</c:v>
                </c:pt>
                <c:pt idx="8" formatCode="0.00">
                  <c:v>0.28757295095681012</c:v>
                </c:pt>
                <c:pt idx="9" formatCode="0.00">
                  <c:v>0.28297398587185763</c:v>
                </c:pt>
                <c:pt idx="10" formatCode="0.00">
                  <c:v>0.24719123718942448</c:v>
                </c:pt>
                <c:pt idx="11" formatCode="0.00">
                  <c:v>0.74401758938506024</c:v>
                </c:pt>
                <c:pt idx="12" formatCode="0.00">
                  <c:v>0.43913922893576007</c:v>
                </c:pt>
                <c:pt idx="13" formatCode="0.00">
                  <c:v>0.64948722971582384</c:v>
                </c:pt>
                <c:pt idx="14" formatCode="0.00">
                  <c:v>0.39265535507775162</c:v>
                </c:pt>
              </c:numCache>
            </c:numRef>
          </c:val>
          <c:extLst>
            <c:ext xmlns:c16="http://schemas.microsoft.com/office/drawing/2014/chart" uri="{C3380CC4-5D6E-409C-BE32-E72D297353CC}">
              <c16:uniqueId val="{00000002-D3E9-E449-BD30-537EBBF0DA8E}"/>
            </c:ext>
          </c:extLst>
        </c:ser>
        <c:ser>
          <c:idx val="3"/>
          <c:order val="3"/>
          <c:tx>
            <c:strRef>
              <c:f>'TEA Graphs'!$V$2</c:f>
              <c:strCache>
                <c:ptCount val="1"/>
                <c:pt idx="0">
                  <c:v>500-1,000 °C</c:v>
                </c:pt>
              </c:strCache>
            </c:strRef>
          </c:tx>
          <c:spPr>
            <a:solidFill>
              <a:schemeClr val="accent4"/>
            </a:solidFill>
            <a:ln>
              <a:noFill/>
            </a:ln>
            <a:effectLst/>
          </c:spPr>
          <c:invertIfNegative val="0"/>
          <c:cat>
            <c:strRef>
              <c:f>'TEA Graphs'!$R$3:$R$17</c:f>
              <c:strCache>
                <c:ptCount val="15"/>
                <c:pt idx="0">
                  <c:v>Heat pump - grid (retail)</c:v>
                </c:pt>
                <c:pt idx="1">
                  <c:v>Heat pump - onsite RE</c:v>
                </c:pt>
                <c:pt idx="2">
                  <c:v>Heat pump - captive RE</c:v>
                </c:pt>
                <c:pt idx="3">
                  <c:v>Thermal battery - onsite RE</c:v>
                </c:pt>
                <c:pt idx="4">
                  <c:v>Electric resistance equipt. - grid (retail)</c:v>
                </c:pt>
                <c:pt idx="5">
                  <c:v>Electric resistance equipt. - onsite RE</c:v>
                </c:pt>
                <c:pt idx="6">
                  <c:v>Electric resistance equipt. - captive RE</c:v>
                </c:pt>
                <c:pt idx="7">
                  <c:v>Biomass-fired equipt.</c:v>
                </c:pt>
                <c:pt idx="8">
                  <c:v>Biomass-fired equipt. + WHR</c:v>
                </c:pt>
                <c:pt idx="9">
                  <c:v>Coal-fired equipt.</c:v>
                </c:pt>
                <c:pt idx="10">
                  <c:v>Coal-fired equipt. + WHR</c:v>
                </c:pt>
                <c:pt idx="11">
                  <c:v>Petroleum-fired equipt.</c:v>
                </c:pt>
                <c:pt idx="12">
                  <c:v>Petroleum-fired equipt. + WHR</c:v>
                </c:pt>
                <c:pt idx="13">
                  <c:v>Natural gas-fired equipt</c:v>
                </c:pt>
                <c:pt idx="14">
                  <c:v>Natural gas-fired equipt + WHR</c:v>
                </c:pt>
              </c:strCache>
            </c:strRef>
          </c:cat>
          <c:val>
            <c:numRef>
              <c:f>'TEA Graphs'!$V$3:$V$17</c:f>
              <c:numCache>
                <c:formatCode>General</c:formatCode>
                <c:ptCount val="15"/>
                <c:pt idx="7" formatCode="0.00">
                  <c:v>1.227462280683413</c:v>
                </c:pt>
                <c:pt idx="8" formatCode="0.00">
                  <c:v>1.02265973008579</c:v>
                </c:pt>
                <c:pt idx="9" formatCode="0.00">
                  <c:v>0.92711213792227198</c:v>
                </c:pt>
                <c:pt idx="10" formatCode="0.00">
                  <c:v>0.87905529036239827</c:v>
                </c:pt>
                <c:pt idx="11" formatCode="0.00">
                  <c:v>2.4376365757484262</c:v>
                </c:pt>
                <c:pt idx="12" formatCode="0.00">
                  <c:v>1.5616559340484546</c:v>
                </c:pt>
                <c:pt idx="13" formatCode="0.00">
                  <c:v>2.1279252657794778</c:v>
                </c:pt>
                <c:pt idx="14" formatCode="0.00">
                  <c:v>1.3963511453511552</c:v>
                </c:pt>
              </c:numCache>
            </c:numRef>
          </c:val>
          <c:extLst>
            <c:ext xmlns:c16="http://schemas.microsoft.com/office/drawing/2014/chart" uri="{C3380CC4-5D6E-409C-BE32-E72D297353CC}">
              <c16:uniqueId val="{00000003-D3E9-E449-BD30-537EBBF0DA8E}"/>
            </c:ext>
          </c:extLst>
        </c:ser>
        <c:ser>
          <c:idx val="4"/>
          <c:order val="4"/>
          <c:tx>
            <c:strRef>
              <c:f>'TEA Graphs'!$W$2</c:f>
              <c:strCache>
                <c:ptCount val="1"/>
                <c:pt idx="0">
                  <c:v>1,000-1,800  °C</c:v>
                </c:pt>
              </c:strCache>
            </c:strRef>
          </c:tx>
          <c:spPr>
            <a:solidFill>
              <a:schemeClr val="accent5"/>
            </a:solidFill>
            <a:ln>
              <a:noFill/>
            </a:ln>
            <a:effectLst/>
          </c:spPr>
          <c:invertIfNegative val="0"/>
          <c:cat>
            <c:strRef>
              <c:f>'TEA Graphs'!$R$3:$R$17</c:f>
              <c:strCache>
                <c:ptCount val="15"/>
                <c:pt idx="0">
                  <c:v>Heat pump - grid (retail)</c:v>
                </c:pt>
                <c:pt idx="1">
                  <c:v>Heat pump - onsite RE</c:v>
                </c:pt>
                <c:pt idx="2">
                  <c:v>Heat pump - captive RE</c:v>
                </c:pt>
                <c:pt idx="3">
                  <c:v>Thermal battery - onsite RE</c:v>
                </c:pt>
                <c:pt idx="4">
                  <c:v>Electric resistance equipt. - grid (retail)</c:v>
                </c:pt>
                <c:pt idx="5">
                  <c:v>Electric resistance equipt. - onsite RE</c:v>
                </c:pt>
                <c:pt idx="6">
                  <c:v>Electric resistance equipt. - captive RE</c:v>
                </c:pt>
                <c:pt idx="7">
                  <c:v>Biomass-fired equipt.</c:v>
                </c:pt>
                <c:pt idx="8">
                  <c:v>Biomass-fired equipt. + WHR</c:v>
                </c:pt>
                <c:pt idx="9">
                  <c:v>Coal-fired equipt.</c:v>
                </c:pt>
                <c:pt idx="10">
                  <c:v>Coal-fired equipt. + WHR</c:v>
                </c:pt>
                <c:pt idx="11">
                  <c:v>Petroleum-fired equipt.</c:v>
                </c:pt>
                <c:pt idx="12">
                  <c:v>Petroleum-fired equipt. + WHR</c:v>
                </c:pt>
                <c:pt idx="13">
                  <c:v>Natural gas-fired equipt</c:v>
                </c:pt>
                <c:pt idx="14">
                  <c:v>Natural gas-fired equipt + WHR</c:v>
                </c:pt>
              </c:strCache>
            </c:strRef>
          </c:cat>
          <c:val>
            <c:numRef>
              <c:f>'TEA Graphs'!$W$3:$W$17</c:f>
              <c:numCache>
                <c:formatCode>General</c:formatCode>
                <c:ptCount val="15"/>
                <c:pt idx="7" formatCode="0.00">
                  <c:v>7.5604560766731925</c:v>
                </c:pt>
                <c:pt idx="8" formatCode="0.00">
                  <c:v>2.9042595667860027</c:v>
                </c:pt>
                <c:pt idx="9" formatCode="0.00">
                  <c:v>5.710473313289353</c:v>
                </c:pt>
                <c:pt idx="10" formatCode="0.00">
                  <c:v>2.4964361670471487</c:v>
                </c:pt>
                <c:pt idx="11" formatCode="0.00">
                  <c:v>15.014428183957696</c:v>
                </c:pt>
                <c:pt idx="12" formatCode="0.00">
                  <c:v>4.4349592078959414</c:v>
                </c:pt>
                <c:pt idx="13" formatCode="0.00">
                  <c:v>13.106786057337359</c:v>
                </c:pt>
                <c:pt idx="14" formatCode="0.00">
                  <c:v>3.965508813120552</c:v>
                </c:pt>
              </c:numCache>
            </c:numRef>
          </c:val>
          <c:extLst>
            <c:ext xmlns:c16="http://schemas.microsoft.com/office/drawing/2014/chart" uri="{C3380CC4-5D6E-409C-BE32-E72D297353CC}">
              <c16:uniqueId val="{00000004-D3E9-E449-BD30-537EBBF0DA8E}"/>
            </c:ext>
          </c:extLst>
        </c:ser>
        <c:ser>
          <c:idx val="5"/>
          <c:order val="5"/>
          <c:tx>
            <c:strRef>
              <c:f>'TEA Graphs'!$X$2</c:f>
              <c:strCache>
                <c:ptCount val="1"/>
                <c:pt idx="0">
                  <c:v>All temperatures up to 1,800 °C</c:v>
                </c:pt>
              </c:strCache>
            </c:strRef>
          </c:tx>
          <c:spPr>
            <a:solidFill>
              <a:schemeClr val="accent6"/>
            </a:solidFill>
            <a:ln>
              <a:noFill/>
            </a:ln>
            <a:effectLst/>
          </c:spPr>
          <c:invertIfNegative val="0"/>
          <c:cat>
            <c:strRef>
              <c:f>'TEA Graphs'!$R$3:$R$17</c:f>
              <c:strCache>
                <c:ptCount val="15"/>
                <c:pt idx="0">
                  <c:v>Heat pump - grid (retail)</c:v>
                </c:pt>
                <c:pt idx="1">
                  <c:v>Heat pump - onsite RE</c:v>
                </c:pt>
                <c:pt idx="2">
                  <c:v>Heat pump - captive RE</c:v>
                </c:pt>
                <c:pt idx="3">
                  <c:v>Thermal battery - onsite RE</c:v>
                </c:pt>
                <c:pt idx="4">
                  <c:v>Electric resistance equipt. - grid (retail)</c:v>
                </c:pt>
                <c:pt idx="5">
                  <c:v>Electric resistance equipt. - onsite RE</c:v>
                </c:pt>
                <c:pt idx="6">
                  <c:v>Electric resistance equipt. - captive RE</c:v>
                </c:pt>
                <c:pt idx="7">
                  <c:v>Biomass-fired equipt.</c:v>
                </c:pt>
                <c:pt idx="8">
                  <c:v>Biomass-fired equipt. + WHR</c:v>
                </c:pt>
                <c:pt idx="9">
                  <c:v>Coal-fired equipt.</c:v>
                </c:pt>
                <c:pt idx="10">
                  <c:v>Coal-fired equipt. + WHR</c:v>
                </c:pt>
                <c:pt idx="11">
                  <c:v>Petroleum-fired equipt.</c:v>
                </c:pt>
                <c:pt idx="12">
                  <c:v>Petroleum-fired equipt. + WHR</c:v>
                </c:pt>
                <c:pt idx="13">
                  <c:v>Natural gas-fired equipt</c:v>
                </c:pt>
                <c:pt idx="14">
                  <c:v>Natural gas-fired equipt + WHR</c:v>
                </c:pt>
              </c:strCache>
            </c:strRef>
          </c:cat>
          <c:val>
            <c:numRef>
              <c:f>'TEA Graphs'!$X$3:$X$17</c:f>
              <c:numCache>
                <c:formatCode>General</c:formatCode>
                <c:ptCount val="15"/>
                <c:pt idx="3" formatCode="0.00">
                  <c:v>3.9381616170837015</c:v>
                </c:pt>
                <c:pt idx="4" formatCode="0.00">
                  <c:v>9.7903938521091014</c:v>
                </c:pt>
                <c:pt idx="5" formatCode="0.00">
                  <c:v>4.8699530668985016</c:v>
                </c:pt>
                <c:pt idx="6" formatCode="0.00">
                  <c:v>6.1022044540765572</c:v>
                </c:pt>
              </c:numCache>
            </c:numRef>
          </c:val>
          <c:extLst>
            <c:ext xmlns:c16="http://schemas.microsoft.com/office/drawing/2014/chart" uri="{C3380CC4-5D6E-409C-BE32-E72D297353CC}">
              <c16:uniqueId val="{00000005-D3E9-E449-BD30-537EBBF0DA8E}"/>
            </c:ext>
          </c:extLst>
        </c:ser>
        <c:dLbls>
          <c:showLegendKey val="0"/>
          <c:showVal val="0"/>
          <c:showCatName val="0"/>
          <c:showSerName val="0"/>
          <c:showPercent val="0"/>
          <c:showBubbleSize val="0"/>
        </c:dLbls>
        <c:gapWidth val="150"/>
        <c:overlap val="100"/>
        <c:axId val="844950383"/>
        <c:axId val="338073199"/>
      </c:barChart>
      <c:catAx>
        <c:axId val="8449503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073199"/>
        <c:crosses val="autoZero"/>
        <c:auto val="1"/>
        <c:lblAlgn val="ctr"/>
        <c:lblOffset val="100"/>
        <c:noMultiLvlLbl val="0"/>
      </c:catAx>
      <c:valAx>
        <c:axId val="33807319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i="0" u="none" strike="noStrike" kern="1200" baseline="0">
                    <a:solidFill>
                      <a:schemeClr val="tx1">
                        <a:lumMod val="85000"/>
                        <a:lumOff val="15000"/>
                      </a:schemeClr>
                    </a:solidFill>
                  </a:rPr>
                  <a:t>Levelized Cost of Heat (Rs/kWh</a:t>
                </a:r>
                <a:r>
                  <a:rPr lang="en-US" sz="1000" b="0" i="0" u="none" strike="noStrike" kern="1200" baseline="-25000">
                    <a:solidFill>
                      <a:schemeClr val="tx1">
                        <a:lumMod val="85000"/>
                        <a:lumOff val="15000"/>
                      </a:schemeClr>
                    </a:solidFill>
                  </a:rPr>
                  <a:t>th</a:t>
                </a:r>
                <a:r>
                  <a:rPr lang="en-US" sz="1000" b="0" i="0" u="none" strike="noStrike" kern="1200" baseline="0">
                    <a:solidFill>
                      <a:schemeClr val="tx1">
                        <a:lumMod val="85000"/>
                        <a:lumOff val="15000"/>
                      </a:schemeClr>
                    </a:solidFill>
                  </a:rPr>
                  <a:t> )</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9503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solidFill>
                <a:latin typeface="+mn-lt"/>
                <a:ea typeface="+mn-ea"/>
                <a:cs typeface="+mn-cs"/>
              </a:defRPr>
            </a:pPr>
            <a:r>
              <a:rPr lang="en-US"/>
              <a:t>Industrial Electricity</a:t>
            </a:r>
            <a:r>
              <a:rPr lang="en-US" baseline="0"/>
              <a:t> Prices in </a:t>
            </a:r>
            <a:r>
              <a:rPr lang="en-US"/>
              <a:t>India under Four Pricing Regimes</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052718085697419"/>
          <c:y val="0.117717629839054"/>
          <c:w val="0.72551503294999209"/>
          <c:h val="0.79664630009063608"/>
        </c:manualLayout>
      </c:layout>
      <c:scatterChart>
        <c:scatterStyle val="lineMarker"/>
        <c:varyColors val="0"/>
        <c:ser>
          <c:idx val="0"/>
          <c:order val="0"/>
          <c:tx>
            <c:strRef>
              <c:f>'Pricing Regimes'!$F$11</c:f>
              <c:strCache>
                <c:ptCount val="1"/>
                <c:pt idx="0">
                  <c:v>Grid (for industrial buyers)</c:v>
                </c:pt>
              </c:strCache>
            </c:strRef>
          </c:tx>
          <c:spPr>
            <a:ln w="25400" cap="rnd">
              <a:noFill/>
              <a:round/>
            </a:ln>
            <a:effectLst/>
          </c:spPr>
          <c:marker>
            <c:symbol val="diamond"/>
            <c:size val="9"/>
            <c:spPr>
              <a:solidFill>
                <a:srgbClr val="C00000"/>
              </a:solidFill>
              <a:ln w="15875">
                <a:solidFill>
                  <a:schemeClr val="tx1"/>
                </a:solidFill>
              </a:ln>
              <a:effectLst/>
            </c:spPr>
          </c:marker>
          <c:xVal>
            <c:numRef>
              <c:f>'Pricing Regimes'!$F$12:$F$46</c:f>
              <c:numCache>
                <c:formatCode>0.00</c:formatCode>
                <c:ptCount val="35"/>
                <c:pt idx="0">
                  <c:v>9.9320754716981128</c:v>
                </c:pt>
                <c:pt idx="1">
                  <c:v>9.2056603773584911</c:v>
                </c:pt>
                <c:pt idx="2">
                  <c:v>8.3207547169811313</c:v>
                </c:pt>
                <c:pt idx="3">
                  <c:v>8.4924528301886824</c:v>
                </c:pt>
                <c:pt idx="4">
                  <c:v>8.5188679245283012</c:v>
                </c:pt>
                <c:pt idx="5">
                  <c:v>9.0471698113207566</c:v>
                </c:pt>
                <c:pt idx="6">
                  <c:v>9.0471698113207566</c:v>
                </c:pt>
                <c:pt idx="7">
                  <c:v>7.6603773584905674</c:v>
                </c:pt>
                <c:pt idx="8">
                  <c:v>8.7301886792452841</c:v>
                </c:pt>
                <c:pt idx="9">
                  <c:v>7.2245283018867923</c:v>
                </c:pt>
                <c:pt idx="10">
                  <c:v>8.7830188679245289</c:v>
                </c:pt>
                <c:pt idx="11">
                  <c:v>8.0433962264150978</c:v>
                </c:pt>
                <c:pt idx="12">
                  <c:v>7.6075471698113226</c:v>
                </c:pt>
                <c:pt idx="13">
                  <c:v>7.3433962264150949</c:v>
                </c:pt>
                <c:pt idx="14">
                  <c:v>6.7490566037735853</c:v>
                </c:pt>
                <c:pt idx="15">
                  <c:v>6.2735849056603783</c:v>
                </c:pt>
                <c:pt idx="16">
                  <c:v>7.6075471698113226</c:v>
                </c:pt>
                <c:pt idx="17">
                  <c:v>7.8056603773584925</c:v>
                </c:pt>
                <c:pt idx="18">
                  <c:v>5.6528301886792462</c:v>
                </c:pt>
                <c:pt idx="19">
                  <c:v>7.8716981132075468</c:v>
                </c:pt>
                <c:pt idx="20">
                  <c:v>5.9830188679245317</c:v>
                </c:pt>
                <c:pt idx="21">
                  <c:v>5.0584905660377366</c:v>
                </c:pt>
                <c:pt idx="22">
                  <c:v>6.062264150943399</c:v>
                </c:pt>
                <c:pt idx="23">
                  <c:v>11.424528301886795</c:v>
                </c:pt>
                <c:pt idx="24">
                  <c:v>5.7452830188679265</c:v>
                </c:pt>
                <c:pt idx="25">
                  <c:v>5.8773584905660385</c:v>
                </c:pt>
                <c:pt idx="26">
                  <c:v>6.6566037735849086</c:v>
                </c:pt>
                <c:pt idx="27">
                  <c:v>6.5113207547169836</c:v>
                </c:pt>
                <c:pt idx="28">
                  <c:v>5.9169811320754739</c:v>
                </c:pt>
                <c:pt idx="29">
                  <c:v>5.5075471698113212</c:v>
                </c:pt>
                <c:pt idx="30">
                  <c:v>4.2924528301886795</c:v>
                </c:pt>
                <c:pt idx="31">
                  <c:v>4.1471698113207545</c:v>
                </c:pt>
                <c:pt idx="32">
                  <c:v>4.120754716981132</c:v>
                </c:pt>
                <c:pt idx="33">
                  <c:v>4.5566037735849072</c:v>
                </c:pt>
                <c:pt idx="34">
                  <c:v>7.8056603773584925</c:v>
                </c:pt>
              </c:numCache>
            </c:numRef>
          </c:xVal>
          <c:yVal>
            <c:numRef>
              <c:f>'Pricing Regimes'!$E$12:$E$46</c:f>
              <c:numCache>
                <c:formatCode>General</c:formatCode>
                <c:ptCount val="3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numCache>
            </c:numRef>
          </c:yVal>
          <c:smooth val="0"/>
          <c:extLst>
            <c:ext xmlns:c16="http://schemas.microsoft.com/office/drawing/2014/chart" uri="{C3380CC4-5D6E-409C-BE32-E72D297353CC}">
              <c16:uniqueId val="{00000000-D2B1-4CF7-9537-BD6F4816E62F}"/>
            </c:ext>
          </c:extLst>
        </c:ser>
        <c:ser>
          <c:idx val="3"/>
          <c:order val="1"/>
          <c:tx>
            <c:strRef>
              <c:f>'Pricing Regimes'!$G$11</c:f>
              <c:strCache>
                <c:ptCount val="1"/>
                <c:pt idx="0">
                  <c:v>Grid (avg. for all buyers)</c:v>
                </c:pt>
              </c:strCache>
            </c:strRef>
          </c:tx>
          <c:spPr>
            <a:ln w="25400" cap="rnd">
              <a:noFill/>
              <a:round/>
            </a:ln>
            <a:effectLst/>
          </c:spPr>
          <c:marker>
            <c:symbol val="x"/>
            <c:size val="9"/>
            <c:spPr>
              <a:noFill/>
              <a:ln w="25400">
                <a:solidFill>
                  <a:schemeClr val="tx1"/>
                </a:solidFill>
              </a:ln>
              <a:effectLst/>
            </c:spPr>
          </c:marker>
          <c:xVal>
            <c:numRef>
              <c:f>'Pricing Regimes'!$G$12:$G$46</c:f>
              <c:numCache>
                <c:formatCode>0.00</c:formatCode>
                <c:ptCount val="35"/>
                <c:pt idx="0">
                  <c:v>8.4000000000000057</c:v>
                </c:pt>
                <c:pt idx="1">
                  <c:v>7.7396226415094382</c:v>
                </c:pt>
                <c:pt idx="2">
                  <c:v>7.7132075471698158</c:v>
                </c:pt>
                <c:pt idx="3">
                  <c:v>7.4226415094339657</c:v>
                </c:pt>
                <c:pt idx="4">
                  <c:v>7.3566037735849079</c:v>
                </c:pt>
                <c:pt idx="5">
                  <c:v>7.0924528301886838</c:v>
                </c:pt>
                <c:pt idx="6">
                  <c:v>7.0396226415094354</c:v>
                </c:pt>
                <c:pt idx="7">
                  <c:v>6.9471698113207587</c:v>
                </c:pt>
                <c:pt idx="8">
                  <c:v>6.9207547169811363</c:v>
                </c:pt>
                <c:pt idx="9">
                  <c:v>6.7358490566037794</c:v>
                </c:pt>
                <c:pt idx="10">
                  <c:v>6.7358490566037794</c:v>
                </c:pt>
                <c:pt idx="11">
                  <c:v>6.4716981132075517</c:v>
                </c:pt>
                <c:pt idx="12">
                  <c:v>6.4188679245283069</c:v>
                </c:pt>
                <c:pt idx="13">
                  <c:v>6.0622641509434025</c:v>
                </c:pt>
                <c:pt idx="14">
                  <c:v>5.8773584905660421</c:v>
                </c:pt>
                <c:pt idx="15">
                  <c:v>5.8509433962264161</c:v>
                </c:pt>
                <c:pt idx="16">
                  <c:v>5.7981132075471749</c:v>
                </c:pt>
                <c:pt idx="17">
                  <c:v>5.6396226415094368</c:v>
                </c:pt>
                <c:pt idx="18">
                  <c:v>5.4679245283018929</c:v>
                </c:pt>
                <c:pt idx="19">
                  <c:v>5.4679245283018929</c:v>
                </c:pt>
                <c:pt idx="20">
                  <c:v>5.4018867924528351</c:v>
                </c:pt>
                <c:pt idx="21">
                  <c:v>5.3490566037735903</c:v>
                </c:pt>
                <c:pt idx="22">
                  <c:v>5.2830188679245325</c:v>
                </c:pt>
                <c:pt idx="23">
                  <c:v>5.2830188679245325</c:v>
                </c:pt>
                <c:pt idx="24">
                  <c:v>5.111320754716985</c:v>
                </c:pt>
                <c:pt idx="25">
                  <c:v>5.0584905660377366</c:v>
                </c:pt>
                <c:pt idx="26">
                  <c:v>5.0584905660377366</c:v>
                </c:pt>
                <c:pt idx="27">
                  <c:v>4.7811320754716995</c:v>
                </c:pt>
                <c:pt idx="28">
                  <c:v>4.7283018867924547</c:v>
                </c:pt>
                <c:pt idx="29">
                  <c:v>4.3981132075471727</c:v>
                </c:pt>
                <c:pt idx="30">
                  <c:v>4.2792452830188736</c:v>
                </c:pt>
                <c:pt idx="31">
                  <c:v>4.0150943396226459</c:v>
                </c:pt>
                <c:pt idx="32">
                  <c:v>3.8698113207547173</c:v>
                </c:pt>
                <c:pt idx="33">
                  <c:v>3.4603773584905682</c:v>
                </c:pt>
                <c:pt idx="34">
                  <c:v>6.4981132075471741</c:v>
                </c:pt>
              </c:numCache>
            </c:numRef>
          </c:xVal>
          <c:yVal>
            <c:numRef>
              <c:f>'Pricing Regimes'!$E$12:$E$46</c:f>
              <c:numCache>
                <c:formatCode>General</c:formatCode>
                <c:ptCount val="3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numCache>
            </c:numRef>
          </c:yVal>
          <c:smooth val="0"/>
          <c:extLst>
            <c:ext xmlns:c16="http://schemas.microsoft.com/office/drawing/2014/chart" uri="{C3380CC4-5D6E-409C-BE32-E72D297353CC}">
              <c16:uniqueId val="{00000000-77DC-4CE3-9BB8-31B93D89421C}"/>
            </c:ext>
          </c:extLst>
        </c:ser>
        <c:ser>
          <c:idx val="1"/>
          <c:order val="2"/>
          <c:tx>
            <c:strRef>
              <c:f>'Pricing Regimes'!$H$11</c:f>
              <c:strCache>
                <c:ptCount val="1"/>
                <c:pt idx="0">
                  <c:v>Grid (at U.S. price ratios)</c:v>
                </c:pt>
              </c:strCache>
            </c:strRef>
          </c:tx>
          <c:spPr>
            <a:ln w="25400" cap="rnd">
              <a:noFill/>
              <a:round/>
            </a:ln>
            <a:effectLst/>
          </c:spPr>
          <c:marker>
            <c:symbol val="circle"/>
            <c:size val="9"/>
            <c:spPr>
              <a:solidFill>
                <a:schemeClr val="tx2">
                  <a:lumMod val="50000"/>
                  <a:lumOff val="50000"/>
                </a:schemeClr>
              </a:solidFill>
              <a:ln w="15875">
                <a:solidFill>
                  <a:schemeClr val="tx1"/>
                </a:solidFill>
              </a:ln>
              <a:effectLst/>
            </c:spPr>
          </c:marker>
          <c:xVal>
            <c:numRef>
              <c:f>'Pricing Regimes'!$H$12:$H$46</c:f>
              <c:numCache>
                <c:formatCode>0.00</c:formatCode>
                <c:ptCount val="35"/>
                <c:pt idx="0">
                  <c:v>5.5095367847411509</c:v>
                </c:pt>
                <c:pt idx="1">
                  <c:v>5.0599455040871959</c:v>
                </c:pt>
                <c:pt idx="2">
                  <c:v>5.0599455040871959</c:v>
                </c:pt>
                <c:pt idx="3">
                  <c:v>4.8637602179836534</c:v>
                </c:pt>
                <c:pt idx="4">
                  <c:v>4.8228882833787523</c:v>
                </c:pt>
                <c:pt idx="5">
                  <c:v>4.6267029972752098</c:v>
                </c:pt>
                <c:pt idx="6">
                  <c:v>4.5940054495912861</c:v>
                </c:pt>
                <c:pt idx="7">
                  <c:v>4.5367847411444231</c:v>
                </c:pt>
                <c:pt idx="8">
                  <c:v>4.5204359673024612</c:v>
                </c:pt>
                <c:pt idx="9">
                  <c:v>4.4141689373297055</c:v>
                </c:pt>
                <c:pt idx="10">
                  <c:v>4.3978201634877436</c:v>
                </c:pt>
                <c:pt idx="11">
                  <c:v>4.2343324250681249</c:v>
                </c:pt>
                <c:pt idx="12">
                  <c:v>4.1771117166212619</c:v>
                </c:pt>
                <c:pt idx="13">
                  <c:v>3.9645776566757576</c:v>
                </c:pt>
                <c:pt idx="14">
                  <c:v>3.84196185286104</c:v>
                </c:pt>
                <c:pt idx="15">
                  <c:v>3.8256130790190781</c:v>
                </c:pt>
                <c:pt idx="16">
                  <c:v>3.784741144414177</c:v>
                </c:pt>
                <c:pt idx="17">
                  <c:v>3.6948228882833831</c:v>
                </c:pt>
                <c:pt idx="18">
                  <c:v>3.5722070844686726</c:v>
                </c:pt>
                <c:pt idx="19">
                  <c:v>3.5722070844686726</c:v>
                </c:pt>
                <c:pt idx="20">
                  <c:v>3.5395095367847489</c:v>
                </c:pt>
                <c:pt idx="21">
                  <c:v>3.4822888283378859</c:v>
                </c:pt>
                <c:pt idx="22">
                  <c:v>3.449591280653955</c:v>
                </c:pt>
                <c:pt idx="23">
                  <c:v>3.449591280653955</c:v>
                </c:pt>
                <c:pt idx="24">
                  <c:v>3.3351498637602219</c:v>
                </c:pt>
                <c:pt idx="25">
                  <c:v>3.3024523160762982</c:v>
                </c:pt>
                <c:pt idx="26">
                  <c:v>3.3024523160762982</c:v>
                </c:pt>
                <c:pt idx="27">
                  <c:v>3.1226158038147176</c:v>
                </c:pt>
                <c:pt idx="28">
                  <c:v>3.089918256130801</c:v>
                </c:pt>
                <c:pt idx="29">
                  <c:v>2.8692098092643121</c:v>
                </c:pt>
                <c:pt idx="30">
                  <c:v>2.8038147138964646</c:v>
                </c:pt>
                <c:pt idx="31">
                  <c:v>2.623978201634884</c:v>
                </c:pt>
                <c:pt idx="32">
                  <c:v>2.5340599455040973</c:v>
                </c:pt>
                <c:pt idx="33">
                  <c:v>2.247956403269761</c:v>
                </c:pt>
                <c:pt idx="34">
                  <c:v>4.2506811989100868</c:v>
                </c:pt>
              </c:numCache>
            </c:numRef>
          </c:xVal>
          <c:yVal>
            <c:numRef>
              <c:f>'Pricing Regimes'!$E$12:$E$46</c:f>
              <c:numCache>
                <c:formatCode>General</c:formatCode>
                <c:ptCount val="3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numCache>
            </c:numRef>
          </c:yVal>
          <c:smooth val="0"/>
          <c:extLst>
            <c:ext xmlns:c16="http://schemas.microsoft.com/office/drawing/2014/chart" uri="{C3380CC4-5D6E-409C-BE32-E72D297353CC}">
              <c16:uniqueId val="{00000001-D2B1-4CF7-9537-BD6F4816E62F}"/>
            </c:ext>
          </c:extLst>
        </c:ser>
        <c:ser>
          <c:idx val="2"/>
          <c:order val="3"/>
          <c:tx>
            <c:strRef>
              <c:f>'Pricing Regimes'!$I$11</c:f>
              <c:strCache>
                <c:ptCount val="1"/>
                <c:pt idx="0">
                  <c:v>Captive RE</c:v>
                </c:pt>
              </c:strCache>
            </c:strRef>
          </c:tx>
          <c:spPr>
            <a:ln w="25400" cap="rnd">
              <a:noFill/>
              <a:round/>
            </a:ln>
            <a:effectLst/>
          </c:spPr>
          <c:marker>
            <c:symbol val="square"/>
            <c:size val="9"/>
            <c:spPr>
              <a:solidFill>
                <a:schemeClr val="accent2">
                  <a:lumMod val="60000"/>
                  <a:lumOff val="40000"/>
                </a:schemeClr>
              </a:solidFill>
              <a:ln w="15875">
                <a:solidFill>
                  <a:schemeClr val="tx1"/>
                </a:solidFill>
              </a:ln>
              <a:effectLst/>
            </c:spPr>
          </c:marker>
          <c:xVal>
            <c:numRef>
              <c:f>'Pricing Regimes'!$I$12:$I$46</c:f>
              <c:numCache>
                <c:formatCode>General</c:formatCode>
                <c:ptCount val="35"/>
                <c:pt idx="0">
                  <c:v>#N/A</c:v>
                </c:pt>
                <c:pt idx="1">
                  <c:v>#N/A</c:v>
                </c:pt>
                <c:pt idx="2">
                  <c:v>#N/A</c:v>
                </c:pt>
                <c:pt idx="3">
                  <c:v>4.18</c:v>
                </c:pt>
                <c:pt idx="4">
                  <c:v>#N/A</c:v>
                </c:pt>
                <c:pt idx="5">
                  <c:v>2.71</c:v>
                </c:pt>
                <c:pt idx="6">
                  <c:v>3.61</c:v>
                </c:pt>
                <c:pt idx="7">
                  <c:v>#N/A</c:v>
                </c:pt>
                <c:pt idx="8">
                  <c:v>3.24</c:v>
                </c:pt>
                <c:pt idx="9">
                  <c:v>#N/A</c:v>
                </c:pt>
                <c:pt idx="10">
                  <c:v>3.32</c:v>
                </c:pt>
                <c:pt idx="11">
                  <c:v>3.55</c:v>
                </c:pt>
                <c:pt idx="12">
                  <c:v>#N/A</c:v>
                </c:pt>
                <c:pt idx="13">
                  <c:v>#N/A</c:v>
                </c:pt>
                <c:pt idx="14">
                  <c:v>3.42</c:v>
                </c:pt>
                <c:pt idx="15">
                  <c:v>#N/A</c:v>
                </c:pt>
                <c:pt idx="16">
                  <c:v>3.07</c:v>
                </c:pt>
                <c:pt idx="17">
                  <c:v>#N/A</c:v>
                </c:pt>
                <c:pt idx="18">
                  <c:v>#N/A</c:v>
                </c:pt>
                <c:pt idx="19">
                  <c:v>#N/A</c:v>
                </c:pt>
                <c:pt idx="20">
                  <c:v>#N/A</c:v>
                </c:pt>
                <c:pt idx="21">
                  <c:v>#N/A</c:v>
                </c:pt>
                <c:pt idx="22">
                  <c:v>#N/A</c:v>
                </c:pt>
                <c:pt idx="23">
                  <c:v>#N/A</c:v>
                </c:pt>
                <c:pt idx="24">
                  <c:v>#N/A</c:v>
                </c:pt>
                <c:pt idx="25">
                  <c:v>#N/A</c:v>
                </c:pt>
                <c:pt idx="26">
                  <c:v>3.12</c:v>
                </c:pt>
                <c:pt idx="27">
                  <c:v>#N/A</c:v>
                </c:pt>
                <c:pt idx="28">
                  <c:v>#N/A</c:v>
                </c:pt>
                <c:pt idx="29">
                  <c:v>#N/A</c:v>
                </c:pt>
                <c:pt idx="30">
                  <c:v>#N/A</c:v>
                </c:pt>
                <c:pt idx="31">
                  <c:v>#N/A</c:v>
                </c:pt>
                <c:pt idx="32">
                  <c:v>#N/A</c:v>
                </c:pt>
                <c:pt idx="33">
                  <c:v>#N/A</c:v>
                </c:pt>
                <c:pt idx="34">
                  <c:v>#N/A</c:v>
                </c:pt>
              </c:numCache>
            </c:numRef>
          </c:xVal>
          <c:yVal>
            <c:numRef>
              <c:f>'Pricing Regimes'!$E$12:$E$46</c:f>
              <c:numCache>
                <c:formatCode>General</c:formatCode>
                <c:ptCount val="3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numCache>
            </c:numRef>
          </c:yVal>
          <c:smooth val="0"/>
          <c:extLst>
            <c:ext xmlns:c16="http://schemas.microsoft.com/office/drawing/2014/chart" uri="{C3380CC4-5D6E-409C-BE32-E72D297353CC}">
              <c16:uniqueId val="{00000002-D2B1-4CF7-9537-BD6F4816E62F}"/>
            </c:ext>
          </c:extLst>
        </c:ser>
        <c:ser>
          <c:idx val="5"/>
          <c:order val="4"/>
          <c:tx>
            <c:strRef>
              <c:f>'Pricing Regimes'!$J$11</c:f>
              <c:strCache>
                <c:ptCount val="1"/>
                <c:pt idx="0">
                  <c:v>X for Region Label</c:v>
                </c:pt>
              </c:strCache>
            </c:strRef>
          </c:tx>
          <c:spPr>
            <a:ln w="25400" cap="rnd">
              <a:noFill/>
              <a:round/>
            </a:ln>
            <a:effectLst/>
          </c:spPr>
          <c:marker>
            <c:symbol val="none"/>
          </c:marker>
          <c:dLbls>
            <c:dLbl>
              <c:idx val="0"/>
              <c:tx>
                <c:rich>
                  <a:bodyPr/>
                  <a:lstStyle/>
                  <a:p>
                    <a:fld id="{B7C8C5A5-3BB3-4208-958B-22C8BE3236D5}"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2B1-4CF7-9537-BD6F4816E62F}"/>
                </c:ext>
              </c:extLst>
            </c:dLbl>
            <c:dLbl>
              <c:idx val="1"/>
              <c:tx>
                <c:rich>
                  <a:bodyPr/>
                  <a:lstStyle/>
                  <a:p>
                    <a:fld id="{BC52A67B-C53F-4EEC-BB2E-FD8003A54FA4}"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2B1-4CF7-9537-BD6F4816E62F}"/>
                </c:ext>
              </c:extLst>
            </c:dLbl>
            <c:dLbl>
              <c:idx val="2"/>
              <c:tx>
                <c:rich>
                  <a:bodyPr/>
                  <a:lstStyle/>
                  <a:p>
                    <a:fld id="{A0E88551-2E93-40A1-B28C-F1B7068DEEB5}"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2B1-4CF7-9537-BD6F4816E62F}"/>
                </c:ext>
              </c:extLst>
            </c:dLbl>
            <c:dLbl>
              <c:idx val="3"/>
              <c:tx>
                <c:rich>
                  <a:bodyPr/>
                  <a:lstStyle/>
                  <a:p>
                    <a:fld id="{5385A68A-72E8-4C42-BBBE-8ACD84916DA0}"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2B1-4CF7-9537-BD6F4816E62F}"/>
                </c:ext>
              </c:extLst>
            </c:dLbl>
            <c:dLbl>
              <c:idx val="4"/>
              <c:tx>
                <c:rich>
                  <a:bodyPr/>
                  <a:lstStyle/>
                  <a:p>
                    <a:fld id="{4C105692-486F-478A-AF92-E0E61F1531D2}"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2B1-4CF7-9537-BD6F4816E62F}"/>
                </c:ext>
              </c:extLst>
            </c:dLbl>
            <c:dLbl>
              <c:idx val="5"/>
              <c:tx>
                <c:rich>
                  <a:bodyPr/>
                  <a:lstStyle/>
                  <a:p>
                    <a:fld id="{BC2F4F5A-9BEB-4095-8B3E-AE8B23FD034D}"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2B1-4CF7-9537-BD6F4816E62F}"/>
                </c:ext>
              </c:extLst>
            </c:dLbl>
            <c:dLbl>
              <c:idx val="6"/>
              <c:tx>
                <c:rich>
                  <a:bodyPr/>
                  <a:lstStyle/>
                  <a:p>
                    <a:fld id="{F1C44334-8BCE-4DCC-81F4-2C301ACCAFDD}"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2B1-4CF7-9537-BD6F4816E62F}"/>
                </c:ext>
              </c:extLst>
            </c:dLbl>
            <c:dLbl>
              <c:idx val="7"/>
              <c:tx>
                <c:rich>
                  <a:bodyPr/>
                  <a:lstStyle/>
                  <a:p>
                    <a:fld id="{5FC74A0A-7436-473F-89EC-FF013F91E2FD}"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2B1-4CF7-9537-BD6F4816E62F}"/>
                </c:ext>
              </c:extLst>
            </c:dLbl>
            <c:dLbl>
              <c:idx val="8"/>
              <c:tx>
                <c:rich>
                  <a:bodyPr/>
                  <a:lstStyle/>
                  <a:p>
                    <a:fld id="{F9EC4511-0A28-4486-BE1E-E62744391204}"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2B1-4CF7-9537-BD6F4816E62F}"/>
                </c:ext>
              </c:extLst>
            </c:dLbl>
            <c:dLbl>
              <c:idx val="9"/>
              <c:tx>
                <c:rich>
                  <a:bodyPr/>
                  <a:lstStyle/>
                  <a:p>
                    <a:fld id="{628C5C55-4557-47D9-A68A-CAE530DC0B4B}"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2B1-4CF7-9537-BD6F4816E62F}"/>
                </c:ext>
              </c:extLst>
            </c:dLbl>
            <c:dLbl>
              <c:idx val="10"/>
              <c:tx>
                <c:rich>
                  <a:bodyPr/>
                  <a:lstStyle/>
                  <a:p>
                    <a:fld id="{4D0D169B-99D4-4E83-B9F6-759CBCED339C}"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2B1-4CF7-9537-BD6F4816E62F}"/>
                </c:ext>
              </c:extLst>
            </c:dLbl>
            <c:dLbl>
              <c:idx val="11"/>
              <c:tx>
                <c:rich>
                  <a:bodyPr/>
                  <a:lstStyle/>
                  <a:p>
                    <a:fld id="{411905A1-EFF4-4634-BC73-340225DA0C34}"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2B1-4CF7-9537-BD6F4816E62F}"/>
                </c:ext>
              </c:extLst>
            </c:dLbl>
            <c:dLbl>
              <c:idx val="12"/>
              <c:tx>
                <c:rich>
                  <a:bodyPr/>
                  <a:lstStyle/>
                  <a:p>
                    <a:fld id="{5D1F5CCD-CB9E-4C10-8057-51B1A5ADED26}"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2B1-4CF7-9537-BD6F4816E62F}"/>
                </c:ext>
              </c:extLst>
            </c:dLbl>
            <c:dLbl>
              <c:idx val="13"/>
              <c:tx>
                <c:rich>
                  <a:bodyPr/>
                  <a:lstStyle/>
                  <a:p>
                    <a:fld id="{B3096FBA-5473-4150-AF57-0ECE4939795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2B1-4CF7-9537-BD6F4816E62F}"/>
                </c:ext>
              </c:extLst>
            </c:dLbl>
            <c:dLbl>
              <c:idx val="14"/>
              <c:tx>
                <c:rich>
                  <a:bodyPr/>
                  <a:lstStyle/>
                  <a:p>
                    <a:fld id="{5860EE1C-22ED-46AE-BCFD-BC834E7123B3}"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2B1-4CF7-9537-BD6F4816E62F}"/>
                </c:ext>
              </c:extLst>
            </c:dLbl>
            <c:dLbl>
              <c:idx val="15"/>
              <c:tx>
                <c:rich>
                  <a:bodyPr/>
                  <a:lstStyle/>
                  <a:p>
                    <a:fld id="{D8578172-19BB-466A-88E8-CCECF30F22DF}"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2B1-4CF7-9537-BD6F4816E62F}"/>
                </c:ext>
              </c:extLst>
            </c:dLbl>
            <c:dLbl>
              <c:idx val="16"/>
              <c:tx>
                <c:rich>
                  <a:bodyPr/>
                  <a:lstStyle/>
                  <a:p>
                    <a:fld id="{909E14A6-F1E4-413E-A881-2AE14D7313E8}"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2B1-4CF7-9537-BD6F4816E62F}"/>
                </c:ext>
              </c:extLst>
            </c:dLbl>
            <c:dLbl>
              <c:idx val="17"/>
              <c:tx>
                <c:rich>
                  <a:bodyPr/>
                  <a:lstStyle/>
                  <a:p>
                    <a:fld id="{CC4EE038-599C-4E78-922C-0411FC2B479B}"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2B1-4CF7-9537-BD6F4816E62F}"/>
                </c:ext>
              </c:extLst>
            </c:dLbl>
            <c:dLbl>
              <c:idx val="18"/>
              <c:tx>
                <c:rich>
                  <a:bodyPr/>
                  <a:lstStyle/>
                  <a:p>
                    <a:fld id="{A5262224-624D-4C53-A0F3-1CCA8B24DDB3}"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2B1-4CF7-9537-BD6F4816E62F}"/>
                </c:ext>
              </c:extLst>
            </c:dLbl>
            <c:dLbl>
              <c:idx val="19"/>
              <c:tx>
                <c:rich>
                  <a:bodyPr/>
                  <a:lstStyle/>
                  <a:p>
                    <a:fld id="{B855073B-EA37-4558-9FFE-B6025A5DCFBD}"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2B1-4CF7-9537-BD6F4816E62F}"/>
                </c:ext>
              </c:extLst>
            </c:dLbl>
            <c:dLbl>
              <c:idx val="20"/>
              <c:tx>
                <c:rich>
                  <a:bodyPr/>
                  <a:lstStyle/>
                  <a:p>
                    <a:fld id="{AB9131D6-2FE3-4E51-9AA3-C4BB1D1AECB4}"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2B1-4CF7-9537-BD6F4816E62F}"/>
                </c:ext>
              </c:extLst>
            </c:dLbl>
            <c:dLbl>
              <c:idx val="21"/>
              <c:tx>
                <c:rich>
                  <a:bodyPr/>
                  <a:lstStyle/>
                  <a:p>
                    <a:fld id="{2EF16D54-B40F-4536-8573-455746FD021C}"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2B1-4CF7-9537-BD6F4816E62F}"/>
                </c:ext>
              </c:extLst>
            </c:dLbl>
            <c:dLbl>
              <c:idx val="22"/>
              <c:tx>
                <c:rich>
                  <a:bodyPr/>
                  <a:lstStyle/>
                  <a:p>
                    <a:fld id="{2A407D63-E209-4DCD-8688-16398E3CAB1C}"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2B1-4CF7-9537-BD6F4816E62F}"/>
                </c:ext>
              </c:extLst>
            </c:dLbl>
            <c:dLbl>
              <c:idx val="23"/>
              <c:tx>
                <c:rich>
                  <a:bodyPr/>
                  <a:lstStyle/>
                  <a:p>
                    <a:fld id="{851363DA-385F-4A9C-8B97-3CA268E244D1}"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2B1-4CF7-9537-BD6F4816E62F}"/>
                </c:ext>
              </c:extLst>
            </c:dLbl>
            <c:dLbl>
              <c:idx val="24"/>
              <c:tx>
                <c:rich>
                  <a:bodyPr/>
                  <a:lstStyle/>
                  <a:p>
                    <a:fld id="{EF355C9B-7CD8-4309-93E4-69C3E0E74A72}"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2B1-4CF7-9537-BD6F4816E62F}"/>
                </c:ext>
              </c:extLst>
            </c:dLbl>
            <c:dLbl>
              <c:idx val="25"/>
              <c:tx>
                <c:rich>
                  <a:bodyPr/>
                  <a:lstStyle/>
                  <a:p>
                    <a:fld id="{1CCF3D32-DB43-413F-A660-A304D489C487}"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D2B1-4CF7-9537-BD6F4816E62F}"/>
                </c:ext>
              </c:extLst>
            </c:dLbl>
            <c:dLbl>
              <c:idx val="26"/>
              <c:tx>
                <c:rich>
                  <a:bodyPr/>
                  <a:lstStyle/>
                  <a:p>
                    <a:fld id="{271B4EE2-6DCE-490A-A6D5-002DDC9B3615}"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D2B1-4CF7-9537-BD6F4816E62F}"/>
                </c:ext>
              </c:extLst>
            </c:dLbl>
            <c:dLbl>
              <c:idx val="27"/>
              <c:tx>
                <c:rich>
                  <a:bodyPr/>
                  <a:lstStyle/>
                  <a:p>
                    <a:fld id="{182AACD1-8D5E-4358-B5E3-FEAD8BD492C5}"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2B1-4CF7-9537-BD6F4816E62F}"/>
                </c:ext>
              </c:extLst>
            </c:dLbl>
            <c:dLbl>
              <c:idx val="28"/>
              <c:tx>
                <c:rich>
                  <a:bodyPr/>
                  <a:lstStyle/>
                  <a:p>
                    <a:fld id="{940BAA21-8610-43D3-B95A-9F0006D20CF4}"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2B1-4CF7-9537-BD6F4816E62F}"/>
                </c:ext>
              </c:extLst>
            </c:dLbl>
            <c:dLbl>
              <c:idx val="29"/>
              <c:tx>
                <c:rich>
                  <a:bodyPr/>
                  <a:lstStyle/>
                  <a:p>
                    <a:fld id="{83B9EF97-A531-4C91-8D0D-F2428DAE2AC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D2B1-4CF7-9537-BD6F4816E62F}"/>
                </c:ext>
              </c:extLst>
            </c:dLbl>
            <c:dLbl>
              <c:idx val="30"/>
              <c:tx>
                <c:rich>
                  <a:bodyPr/>
                  <a:lstStyle/>
                  <a:p>
                    <a:fld id="{129C096F-DA6A-4A94-B1BA-B23D09C251C3}"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D2B1-4CF7-9537-BD6F4816E62F}"/>
                </c:ext>
              </c:extLst>
            </c:dLbl>
            <c:dLbl>
              <c:idx val="31"/>
              <c:tx>
                <c:rich>
                  <a:bodyPr/>
                  <a:lstStyle/>
                  <a:p>
                    <a:fld id="{B002CC9F-1749-4195-B901-676CA1BACB8A}"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D2B1-4CF7-9537-BD6F4816E62F}"/>
                </c:ext>
              </c:extLst>
            </c:dLbl>
            <c:dLbl>
              <c:idx val="32"/>
              <c:tx>
                <c:rich>
                  <a:bodyPr/>
                  <a:lstStyle/>
                  <a:p>
                    <a:fld id="{9E4BC7EE-78C7-4978-8D14-0D27B6AB1873}"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D2B1-4CF7-9537-BD6F4816E62F}"/>
                </c:ext>
              </c:extLst>
            </c:dLbl>
            <c:dLbl>
              <c:idx val="33"/>
              <c:tx>
                <c:rich>
                  <a:bodyPr/>
                  <a:lstStyle/>
                  <a:p>
                    <a:fld id="{D9F36E10-2274-4D33-B472-3D9FCFD1FE48}"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D2B1-4CF7-9537-BD6F4816E62F}"/>
                </c:ext>
              </c:extLst>
            </c:dLbl>
            <c:dLbl>
              <c:idx val="34"/>
              <c:tx>
                <c:rich>
                  <a:bodyPr/>
                  <a:lstStyle/>
                  <a:p>
                    <a:fld id="{9684967B-1A92-4493-87EC-F59DCA569721}"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D2B1-4CF7-9537-BD6F4816E62F}"/>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'Pricing Regimes'!$J$12:$J$46</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xVal>
          <c:yVal>
            <c:numRef>
              <c:f>'Pricing Regimes'!$E$12:$E$46</c:f>
              <c:numCache>
                <c:formatCode>General</c:formatCode>
                <c:ptCount val="3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numCache>
            </c:numRef>
          </c:yVal>
          <c:smooth val="0"/>
          <c:extLst>
            <c:ext xmlns:c15="http://schemas.microsoft.com/office/drawing/2012/chart" uri="{02D57815-91ED-43cb-92C2-25804820EDAC}">
              <c15:datalabelsRange>
                <c15:f>'Industry Variance'!$A$49:$A$83</c15:f>
                <c15:dlblRangeCache>
                  <c:ptCount val="35"/>
                  <c:pt idx="0">
                    <c:v>Delhi</c:v>
                  </c:pt>
                  <c:pt idx="1">
                    <c:v>Maharashtra</c:v>
                  </c:pt>
                  <c:pt idx="2">
                    <c:v>Bihar</c:v>
                  </c:pt>
                  <c:pt idx="3">
                    <c:v>West Bengal</c:v>
                  </c:pt>
                  <c:pt idx="4">
                    <c:v>Assam</c:v>
                  </c:pt>
                  <c:pt idx="5">
                    <c:v>Chhattisgarh</c:v>
                  </c:pt>
                  <c:pt idx="6">
                    <c:v>Rajasthan</c:v>
                  </c:pt>
                  <c:pt idx="7">
                    <c:v>Punjab</c:v>
                  </c:pt>
                  <c:pt idx="8">
                    <c:v>Gujarat</c:v>
                  </c:pt>
                  <c:pt idx="9">
                    <c:v>Haryana</c:v>
                  </c:pt>
                  <c:pt idx="10">
                    <c:v>Karnataka</c:v>
                  </c:pt>
                  <c:pt idx="11">
                    <c:v>Madhya Pradesh</c:v>
                  </c:pt>
                  <c:pt idx="12">
                    <c:v>Meghalaya</c:v>
                  </c:pt>
                  <c:pt idx="13">
                    <c:v>Kerala</c:v>
                  </c:pt>
                  <c:pt idx="14">
                    <c:v>Andhra Pradesh</c:v>
                  </c:pt>
                  <c:pt idx="15">
                    <c:v>Himachal Pradesh</c:v>
                  </c:pt>
                  <c:pt idx="16">
                    <c:v>Uttar Pradesh</c:v>
                  </c:pt>
                  <c:pt idx="17">
                    <c:v>Tamil Nadu</c:v>
                  </c:pt>
                  <c:pt idx="18">
                    <c:v>Jharkhand</c:v>
                  </c:pt>
                  <c:pt idx="19">
                    <c:v>Telangana</c:v>
                  </c:pt>
                  <c:pt idx="20">
                    <c:v>Uttarakhand</c:v>
                  </c:pt>
                  <c:pt idx="21">
                    <c:v>Manipur</c:v>
                  </c:pt>
                  <c:pt idx="22">
                    <c:v>Chandigarh</c:v>
                  </c:pt>
                  <c:pt idx="23">
                    <c:v>Lakshadweep</c:v>
                  </c:pt>
                  <c:pt idx="24">
                    <c:v>Nagaland</c:v>
                  </c:pt>
                  <c:pt idx="25">
                    <c:v>Goa</c:v>
                  </c:pt>
                  <c:pt idx="26">
                    <c:v>Odisha</c:v>
                  </c:pt>
                  <c:pt idx="27">
                    <c:v>And. &amp; Nicobar Isl</c:v>
                  </c:pt>
                  <c:pt idx="28">
                    <c:v>Puducherry</c:v>
                  </c:pt>
                  <c:pt idx="29">
                    <c:v>Mizoram</c:v>
                  </c:pt>
                  <c:pt idx="30">
                    <c:v>Dadra &amp; Nagar H.</c:v>
                  </c:pt>
                  <c:pt idx="31">
                    <c:v>Daman &amp; Diu</c:v>
                  </c:pt>
                  <c:pt idx="32">
                    <c:v>Arunachal Pradesh</c:v>
                  </c:pt>
                  <c:pt idx="33">
                    <c:v>Jammu &amp; Kashmir</c:v>
                  </c:pt>
                  <c:pt idx="34">
                    <c:v>India (Avg.)</c:v>
                  </c:pt>
                </c15:dlblRangeCache>
              </c15:datalabelsRange>
            </c:ext>
            <c:ext xmlns:c16="http://schemas.microsoft.com/office/drawing/2014/chart" uri="{C3380CC4-5D6E-409C-BE32-E72D297353CC}">
              <c16:uniqueId val="{00000026-D2B1-4CF7-9537-BD6F4816E62F}"/>
            </c:ext>
          </c:extLst>
        </c:ser>
        <c:dLbls>
          <c:showLegendKey val="0"/>
          <c:showVal val="0"/>
          <c:showCatName val="0"/>
          <c:showSerName val="0"/>
          <c:showPercent val="0"/>
          <c:showBubbleSize val="0"/>
        </c:dLbls>
        <c:axId val="235691871"/>
        <c:axId val="235702431"/>
      </c:scatterChart>
      <c:valAx>
        <c:axId val="23569187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en-US"/>
                  <a:t>Rs / kWh</a:t>
                </a:r>
              </a:p>
            </c:rich>
          </c:tx>
          <c:layout>
            <c:manualLayout>
              <c:xMode val="edge"/>
              <c:yMode val="edge"/>
              <c:x val="0.52986744206074576"/>
              <c:y val="4.5809041399475732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high"/>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235702431"/>
        <c:crosses val="autoZero"/>
        <c:crossBetween val="midCat"/>
        <c:majorUnit val="2"/>
      </c:valAx>
      <c:valAx>
        <c:axId val="235702431"/>
        <c:scaling>
          <c:orientation val="minMax"/>
          <c:max val="34"/>
          <c:min val="0"/>
        </c:scaling>
        <c:delete val="1"/>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crossAx val="235691871"/>
        <c:crosses val="autoZero"/>
        <c:crossBetween val="midCat"/>
        <c:majorUnit val="1"/>
      </c:valAx>
      <c:spPr>
        <a:noFill/>
        <a:ln>
          <a:noFill/>
        </a:ln>
        <a:effectLst/>
      </c:spPr>
    </c:plotArea>
    <c:legend>
      <c:legendPos val="b"/>
      <c:legendEntry>
        <c:idx val="4"/>
        <c:delete val="1"/>
      </c:legendEntry>
      <c:layout>
        <c:manualLayout>
          <c:xMode val="edge"/>
          <c:yMode val="edge"/>
          <c:x val="0.12705040952020172"/>
          <c:y val="0.92680143664263104"/>
          <c:w val="0.74589918095959651"/>
          <c:h val="6.4473734831164267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solidFill>
                <a:latin typeface="+mn-lt"/>
                <a:ea typeface="+mn-ea"/>
                <a:cs typeface="+mn-cs"/>
              </a:defRPr>
            </a:pPr>
            <a:r>
              <a:rPr lang="en-US"/>
              <a:t>Average Electricity Prices in India in 2022</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052718085697419"/>
          <c:y val="0.117717629839054"/>
          <c:w val="0.72551503294999209"/>
          <c:h val="0.81508624687384579"/>
        </c:manualLayout>
      </c:layout>
      <c:scatterChart>
        <c:scatterStyle val="lineMarker"/>
        <c:varyColors val="0"/>
        <c:ser>
          <c:idx val="3"/>
          <c:order val="0"/>
          <c:tx>
            <c:strRef>
              <c:f>'Avg. by State or Territory'!$F$53</c:f>
              <c:strCache>
                <c:ptCount val="1"/>
                <c:pt idx="0">
                  <c:v>Agricultural</c:v>
                </c:pt>
              </c:strCache>
            </c:strRef>
          </c:tx>
          <c:spPr>
            <a:ln w="25400" cap="rnd">
              <a:noFill/>
              <a:round/>
            </a:ln>
            <a:effectLst/>
          </c:spPr>
          <c:marker>
            <c:symbol val="triangle"/>
            <c:size val="9"/>
            <c:spPr>
              <a:solidFill>
                <a:schemeClr val="accent6"/>
              </a:solidFill>
              <a:ln w="15875">
                <a:solidFill>
                  <a:schemeClr val="tx1"/>
                </a:solidFill>
              </a:ln>
              <a:effectLst/>
            </c:spPr>
          </c:marker>
          <c:xVal>
            <c:numRef>
              <c:f>'Avg. by State or Territory'!$F$54:$F$88</c:f>
              <c:numCache>
                <c:formatCode>0.00</c:formatCode>
                <c:ptCount val="35"/>
                <c:pt idx="0">
                  <c:v>4.2924528301886795</c:v>
                </c:pt>
                <c:pt idx="1">
                  <c:v>3.5528301886792448</c:v>
                </c:pt>
                <c:pt idx="2">
                  <c:v>6.9603773584905646</c:v>
                </c:pt>
                <c:pt idx="3">
                  <c:v>4.6226415094339615</c:v>
                </c:pt>
                <c:pt idx="4">
                  <c:v>7.7264150943396253</c:v>
                </c:pt>
                <c:pt idx="5">
                  <c:v>5.0981132075471685</c:v>
                </c:pt>
                <c:pt idx="6">
                  <c:v>5.2698113207547195</c:v>
                </c:pt>
                <c:pt idx="7">
                  <c:v>5.1509433962264168</c:v>
                </c:pt>
                <c:pt idx="8">
                  <c:v>3.6716981132075475</c:v>
                </c:pt>
                <c:pt idx="9">
                  <c:v>7.3169811320754725</c:v>
                </c:pt>
                <c:pt idx="10">
                  <c:v>5.0981132075471685</c:v>
                </c:pt>
                <c:pt idx="11">
                  <c:v>5.0981132075471685</c:v>
                </c:pt>
                <c:pt idx="12">
                  <c:v>5.0981132075471685</c:v>
                </c:pt>
                <c:pt idx="13">
                  <c:v>2.6415094339622627</c:v>
                </c:pt>
                <c:pt idx="14">
                  <c:v>5.8641509433962291</c:v>
                </c:pt>
                <c:pt idx="15">
                  <c:v>5.8377358490566031</c:v>
                </c:pt>
                <c:pt idx="16">
                  <c:v>3.6188679245283026</c:v>
                </c:pt>
                <c:pt idx="17">
                  <c:v>2.879245283018868</c:v>
                </c:pt>
                <c:pt idx="18">
                  <c:v>3.1962264150943369</c:v>
                </c:pt>
                <c:pt idx="19">
                  <c:v>3.3547169811320749</c:v>
                </c:pt>
                <c:pt idx="20">
                  <c:v>3.024528301886793</c:v>
                </c:pt>
                <c:pt idx="21">
                  <c:v>3.8566037735849044</c:v>
                </c:pt>
                <c:pt idx="22">
                  <c:v>2.9584905660377352</c:v>
                </c:pt>
                <c:pt idx="23">
                  <c:v>#N/A</c:v>
                </c:pt>
                <c:pt idx="24">
                  <c:v>4.001886792452833</c:v>
                </c:pt>
                <c:pt idx="25">
                  <c:v>1.7830188679245289</c:v>
                </c:pt>
                <c:pt idx="26">
                  <c:v>1.9283018867924504</c:v>
                </c:pt>
                <c:pt idx="27">
                  <c:v>1.5981132075471685</c:v>
                </c:pt>
                <c:pt idx="28">
                  <c:v>0.33018867924528195</c:v>
                </c:pt>
                <c:pt idx="29">
                  <c:v>2.998113207547167</c:v>
                </c:pt>
                <c:pt idx="30">
                  <c:v>0.71320754716981227</c:v>
                </c:pt>
                <c:pt idx="31">
                  <c:v>0.63396226415094503</c:v>
                </c:pt>
                <c:pt idx="32">
                  <c:v>3.3150943396226396</c:v>
                </c:pt>
                <c:pt idx="33">
                  <c:v>2.998113207547167</c:v>
                </c:pt>
                <c:pt idx="34">
                  <c:v>4.5037735849056588</c:v>
                </c:pt>
              </c:numCache>
            </c:numRef>
          </c:xVal>
          <c:yVal>
            <c:numRef>
              <c:f>'Avg. by State or Territory'!$B$54:$B$88</c:f>
              <c:numCache>
                <c:formatCode>0</c:formatCode>
                <c:ptCount val="35"/>
                <c:pt idx="0">
                  <c:v>1</c:v>
                </c:pt>
                <c:pt idx="1">
                  <c:v>2</c:v>
                </c:pt>
                <c:pt idx="2">
                  <c:v>9</c:v>
                </c:pt>
                <c:pt idx="3">
                  <c:v>8</c:v>
                </c:pt>
                <c:pt idx="4">
                  <c:v>7</c:v>
                </c:pt>
                <c:pt idx="5">
                  <c:v>3</c:v>
                </c:pt>
                <c:pt idx="6">
                  <c:v>4</c:v>
                </c:pt>
                <c:pt idx="7">
                  <c:v>13</c:v>
                </c:pt>
                <c:pt idx="8">
                  <c:v>6</c:v>
                </c:pt>
                <c:pt idx="9">
                  <c:v>17</c:v>
                </c:pt>
                <c:pt idx="10">
                  <c:v>5</c:v>
                </c:pt>
                <c:pt idx="11">
                  <c:v>10</c:v>
                </c:pt>
                <c:pt idx="12">
                  <c:v>14</c:v>
                </c:pt>
                <c:pt idx="13">
                  <c:v>16</c:v>
                </c:pt>
                <c:pt idx="14">
                  <c:v>18</c:v>
                </c:pt>
                <c:pt idx="15">
                  <c:v>21</c:v>
                </c:pt>
                <c:pt idx="16">
                  <c:v>15</c:v>
                </c:pt>
                <c:pt idx="17">
                  <c:v>12</c:v>
                </c:pt>
                <c:pt idx="18">
                  <c:v>27</c:v>
                </c:pt>
                <c:pt idx="19">
                  <c:v>11</c:v>
                </c:pt>
                <c:pt idx="20">
                  <c:v>23</c:v>
                </c:pt>
                <c:pt idx="21">
                  <c:v>29</c:v>
                </c:pt>
                <c:pt idx="22">
                  <c:v>22</c:v>
                </c:pt>
                <c:pt idx="23">
                  <c:v>0</c:v>
                </c:pt>
                <c:pt idx="24">
                  <c:v>26</c:v>
                </c:pt>
                <c:pt idx="25">
                  <c:v>25</c:v>
                </c:pt>
                <c:pt idx="26">
                  <c:v>19</c:v>
                </c:pt>
                <c:pt idx="27">
                  <c:v>20</c:v>
                </c:pt>
                <c:pt idx="28">
                  <c:v>24</c:v>
                </c:pt>
                <c:pt idx="29">
                  <c:v>28</c:v>
                </c:pt>
                <c:pt idx="30">
                  <c:v>31</c:v>
                </c:pt>
                <c:pt idx="31">
                  <c:v>32</c:v>
                </c:pt>
                <c:pt idx="32">
                  <c:v>33</c:v>
                </c:pt>
                <c:pt idx="33">
                  <c:v>30</c:v>
                </c:pt>
                <c:pt idx="34">
                  <c:v>34</c:v>
                </c:pt>
              </c:numCache>
            </c:numRef>
          </c:yVal>
          <c:smooth val="0"/>
          <c:extLst>
            <c:ext xmlns:c16="http://schemas.microsoft.com/office/drawing/2014/chart" uri="{C3380CC4-5D6E-409C-BE32-E72D297353CC}">
              <c16:uniqueId val="{00000003-0443-4FE3-B6B3-8B7C1A41A6BB}"/>
            </c:ext>
          </c:extLst>
        </c:ser>
        <c:ser>
          <c:idx val="1"/>
          <c:order val="1"/>
          <c:tx>
            <c:strRef>
              <c:f>'Avg. by State or Territory'!$D$53</c:f>
              <c:strCache>
                <c:ptCount val="1"/>
                <c:pt idx="0">
                  <c:v>Residential</c:v>
                </c:pt>
              </c:strCache>
            </c:strRef>
          </c:tx>
          <c:spPr>
            <a:ln w="25400" cap="rnd">
              <a:noFill/>
              <a:round/>
            </a:ln>
            <a:effectLst/>
          </c:spPr>
          <c:marker>
            <c:symbol val="circle"/>
            <c:size val="9"/>
            <c:spPr>
              <a:solidFill>
                <a:schemeClr val="tx2">
                  <a:lumMod val="50000"/>
                  <a:lumOff val="50000"/>
                </a:schemeClr>
              </a:solidFill>
              <a:ln w="15875">
                <a:solidFill>
                  <a:schemeClr val="tx1"/>
                </a:solidFill>
              </a:ln>
              <a:effectLst/>
            </c:spPr>
          </c:marker>
          <c:xVal>
            <c:numRef>
              <c:f>'Avg. by State or Territory'!$D$54:$D$88</c:f>
              <c:numCache>
                <c:formatCode>0.00</c:formatCode>
                <c:ptCount val="35"/>
                <c:pt idx="0">
                  <c:v>6.6301886792452827</c:v>
                </c:pt>
                <c:pt idx="1">
                  <c:v>7.9905660377358494</c:v>
                </c:pt>
                <c:pt idx="2">
                  <c:v>7.3037735849056631</c:v>
                </c:pt>
                <c:pt idx="3">
                  <c:v>6.1547169811320757</c:v>
                </c:pt>
                <c:pt idx="4">
                  <c:v>6.1811320754717016</c:v>
                </c:pt>
                <c:pt idx="5">
                  <c:v>5.0584905660377366</c:v>
                </c:pt>
                <c:pt idx="6">
                  <c:v>7.3698113207547209</c:v>
                </c:pt>
                <c:pt idx="7">
                  <c:v>7.1320754716981156</c:v>
                </c:pt>
                <c:pt idx="8">
                  <c:v>6.4452830188679258</c:v>
                </c:pt>
                <c:pt idx="9">
                  <c:v>5.3226415094339643</c:v>
                </c:pt>
                <c:pt idx="10">
                  <c:v>6.6037735849056602</c:v>
                </c:pt>
                <c:pt idx="11">
                  <c:v>6.6566037735849086</c:v>
                </c:pt>
                <c:pt idx="12">
                  <c:v>5.1773584905660357</c:v>
                </c:pt>
                <c:pt idx="13">
                  <c:v>4.5301886792452848</c:v>
                </c:pt>
                <c:pt idx="14">
                  <c:v>3.8433962264150949</c:v>
                </c:pt>
                <c:pt idx="15">
                  <c:v>4.8867924528301891</c:v>
                </c:pt>
                <c:pt idx="16">
                  <c:v>5.3886792452830221</c:v>
                </c:pt>
                <c:pt idx="17">
                  <c:v>3.5264150943396224</c:v>
                </c:pt>
                <c:pt idx="18">
                  <c:v>4.939622641509434</c:v>
                </c:pt>
                <c:pt idx="19">
                  <c:v>5.3886792452830221</c:v>
                </c:pt>
                <c:pt idx="20">
                  <c:v>4.2000000000000028</c:v>
                </c:pt>
                <c:pt idx="21">
                  <c:v>5.1245283018867944</c:v>
                </c:pt>
                <c:pt idx="22">
                  <c:v>4.2396226415094347</c:v>
                </c:pt>
                <c:pt idx="23">
                  <c:v>5.0056603773584918</c:v>
                </c:pt>
                <c:pt idx="24">
                  <c:v>4.4113207547169822</c:v>
                </c:pt>
                <c:pt idx="25">
                  <c:v>3.024528301886793</c:v>
                </c:pt>
                <c:pt idx="26">
                  <c:v>3.8169811320754725</c:v>
                </c:pt>
                <c:pt idx="27">
                  <c:v>3.6716981132075475</c:v>
                </c:pt>
                <c:pt idx="28">
                  <c:v>2.4037735849056574</c:v>
                </c:pt>
                <c:pt idx="29">
                  <c:v>4.120754716981132</c:v>
                </c:pt>
                <c:pt idx="30">
                  <c:v>2.2452830188679229</c:v>
                </c:pt>
                <c:pt idx="31">
                  <c:v>1.6905660377358487</c:v>
                </c:pt>
                <c:pt idx="32">
                  <c:v>3.7905660377358465</c:v>
                </c:pt>
                <c:pt idx="33">
                  <c:v>2.7603773584905653</c:v>
                </c:pt>
                <c:pt idx="34">
                  <c:v>5.6792452830188687</c:v>
                </c:pt>
              </c:numCache>
            </c:numRef>
          </c:xVal>
          <c:yVal>
            <c:numRef>
              <c:f>'Avg. by State or Territory'!$B$54:$B$88</c:f>
              <c:numCache>
                <c:formatCode>0</c:formatCode>
                <c:ptCount val="35"/>
                <c:pt idx="0">
                  <c:v>1</c:v>
                </c:pt>
                <c:pt idx="1">
                  <c:v>2</c:v>
                </c:pt>
                <c:pt idx="2">
                  <c:v>9</c:v>
                </c:pt>
                <c:pt idx="3">
                  <c:v>8</c:v>
                </c:pt>
                <c:pt idx="4">
                  <c:v>7</c:v>
                </c:pt>
                <c:pt idx="5">
                  <c:v>3</c:v>
                </c:pt>
                <c:pt idx="6">
                  <c:v>4</c:v>
                </c:pt>
                <c:pt idx="7">
                  <c:v>13</c:v>
                </c:pt>
                <c:pt idx="8">
                  <c:v>6</c:v>
                </c:pt>
                <c:pt idx="9">
                  <c:v>17</c:v>
                </c:pt>
                <c:pt idx="10">
                  <c:v>5</c:v>
                </c:pt>
                <c:pt idx="11">
                  <c:v>10</c:v>
                </c:pt>
                <c:pt idx="12">
                  <c:v>14</c:v>
                </c:pt>
                <c:pt idx="13">
                  <c:v>16</c:v>
                </c:pt>
                <c:pt idx="14">
                  <c:v>18</c:v>
                </c:pt>
                <c:pt idx="15">
                  <c:v>21</c:v>
                </c:pt>
                <c:pt idx="16">
                  <c:v>15</c:v>
                </c:pt>
                <c:pt idx="17">
                  <c:v>12</c:v>
                </c:pt>
                <c:pt idx="18">
                  <c:v>27</c:v>
                </c:pt>
                <c:pt idx="19">
                  <c:v>11</c:v>
                </c:pt>
                <c:pt idx="20">
                  <c:v>23</c:v>
                </c:pt>
                <c:pt idx="21">
                  <c:v>29</c:v>
                </c:pt>
                <c:pt idx="22">
                  <c:v>22</c:v>
                </c:pt>
                <c:pt idx="23">
                  <c:v>0</c:v>
                </c:pt>
                <c:pt idx="24">
                  <c:v>26</c:v>
                </c:pt>
                <c:pt idx="25">
                  <c:v>25</c:v>
                </c:pt>
                <c:pt idx="26">
                  <c:v>19</c:v>
                </c:pt>
                <c:pt idx="27">
                  <c:v>20</c:v>
                </c:pt>
                <c:pt idx="28">
                  <c:v>24</c:v>
                </c:pt>
                <c:pt idx="29">
                  <c:v>28</c:v>
                </c:pt>
                <c:pt idx="30">
                  <c:v>31</c:v>
                </c:pt>
                <c:pt idx="31">
                  <c:v>32</c:v>
                </c:pt>
                <c:pt idx="32">
                  <c:v>33</c:v>
                </c:pt>
                <c:pt idx="33">
                  <c:v>30</c:v>
                </c:pt>
                <c:pt idx="34">
                  <c:v>34</c:v>
                </c:pt>
              </c:numCache>
            </c:numRef>
          </c:yVal>
          <c:smooth val="0"/>
          <c:extLst>
            <c:ext xmlns:c16="http://schemas.microsoft.com/office/drawing/2014/chart" uri="{C3380CC4-5D6E-409C-BE32-E72D297353CC}">
              <c16:uniqueId val="{00000001-0443-4FE3-B6B3-8B7C1A41A6BB}"/>
            </c:ext>
          </c:extLst>
        </c:ser>
        <c:ser>
          <c:idx val="4"/>
          <c:order val="2"/>
          <c:tx>
            <c:strRef>
              <c:f>'Avg. by State or Territory'!$G$53</c:f>
              <c:strCache>
                <c:ptCount val="1"/>
                <c:pt idx="0">
                  <c:v>Average</c:v>
                </c:pt>
              </c:strCache>
            </c:strRef>
          </c:tx>
          <c:spPr>
            <a:ln w="25400" cap="rnd">
              <a:noFill/>
              <a:round/>
            </a:ln>
            <a:effectLst/>
          </c:spPr>
          <c:marker>
            <c:symbol val="x"/>
            <c:size val="9"/>
            <c:spPr>
              <a:noFill/>
              <a:ln w="25400">
                <a:solidFill>
                  <a:schemeClr val="tx1"/>
                </a:solidFill>
              </a:ln>
              <a:effectLst/>
            </c:spPr>
          </c:marker>
          <c:xVal>
            <c:numRef>
              <c:f>'Avg. by State or Territory'!$G$54:$G$88</c:f>
              <c:numCache>
                <c:formatCode>0.00</c:formatCode>
                <c:ptCount val="35"/>
                <c:pt idx="0">
                  <c:v>8.4000000000000057</c:v>
                </c:pt>
                <c:pt idx="1">
                  <c:v>7.7396226415094382</c:v>
                </c:pt>
                <c:pt idx="2">
                  <c:v>7.7132075471698158</c:v>
                </c:pt>
                <c:pt idx="3">
                  <c:v>7.4226415094339657</c:v>
                </c:pt>
                <c:pt idx="4">
                  <c:v>7.3566037735849079</c:v>
                </c:pt>
                <c:pt idx="5">
                  <c:v>7.0924528301886838</c:v>
                </c:pt>
                <c:pt idx="6">
                  <c:v>7.0396226415094354</c:v>
                </c:pt>
                <c:pt idx="7">
                  <c:v>6.9471698113207587</c:v>
                </c:pt>
                <c:pt idx="8">
                  <c:v>6.9207547169811363</c:v>
                </c:pt>
                <c:pt idx="9">
                  <c:v>6.7358490566037794</c:v>
                </c:pt>
                <c:pt idx="10">
                  <c:v>6.7358490566037794</c:v>
                </c:pt>
                <c:pt idx="11">
                  <c:v>6.4716981132075517</c:v>
                </c:pt>
                <c:pt idx="12">
                  <c:v>6.4188679245283069</c:v>
                </c:pt>
                <c:pt idx="13">
                  <c:v>6.0622641509434025</c:v>
                </c:pt>
                <c:pt idx="14">
                  <c:v>5.8773584905660421</c:v>
                </c:pt>
                <c:pt idx="15">
                  <c:v>5.8509433962264161</c:v>
                </c:pt>
                <c:pt idx="16">
                  <c:v>5.7981132075471749</c:v>
                </c:pt>
                <c:pt idx="17">
                  <c:v>5.6396226415094368</c:v>
                </c:pt>
                <c:pt idx="18">
                  <c:v>5.4679245283018929</c:v>
                </c:pt>
                <c:pt idx="19">
                  <c:v>5.4679245283018929</c:v>
                </c:pt>
                <c:pt idx="20">
                  <c:v>5.4018867924528351</c:v>
                </c:pt>
                <c:pt idx="21">
                  <c:v>5.3490566037735903</c:v>
                </c:pt>
                <c:pt idx="22">
                  <c:v>5.2830188679245325</c:v>
                </c:pt>
                <c:pt idx="23">
                  <c:v>5.2830188679245325</c:v>
                </c:pt>
                <c:pt idx="24">
                  <c:v>5.111320754716985</c:v>
                </c:pt>
                <c:pt idx="25">
                  <c:v>5.0584905660377366</c:v>
                </c:pt>
                <c:pt idx="26">
                  <c:v>5.0584905660377366</c:v>
                </c:pt>
                <c:pt idx="27">
                  <c:v>4.7811320754716995</c:v>
                </c:pt>
                <c:pt idx="28">
                  <c:v>4.7283018867924547</c:v>
                </c:pt>
                <c:pt idx="29">
                  <c:v>4.3981132075471727</c:v>
                </c:pt>
                <c:pt idx="30">
                  <c:v>4.2792452830188736</c:v>
                </c:pt>
                <c:pt idx="31">
                  <c:v>4.0150943396226459</c:v>
                </c:pt>
                <c:pt idx="32">
                  <c:v>3.8698113207547173</c:v>
                </c:pt>
                <c:pt idx="33">
                  <c:v>3.4603773584905682</c:v>
                </c:pt>
                <c:pt idx="34">
                  <c:v>6.4981132075471741</c:v>
                </c:pt>
              </c:numCache>
            </c:numRef>
          </c:xVal>
          <c:yVal>
            <c:numRef>
              <c:f>'Avg. by State or Territory'!$B$54:$B$88</c:f>
              <c:numCache>
                <c:formatCode>0</c:formatCode>
                <c:ptCount val="35"/>
                <c:pt idx="0">
                  <c:v>1</c:v>
                </c:pt>
                <c:pt idx="1">
                  <c:v>2</c:v>
                </c:pt>
                <c:pt idx="2">
                  <c:v>9</c:v>
                </c:pt>
                <c:pt idx="3">
                  <c:v>8</c:v>
                </c:pt>
                <c:pt idx="4">
                  <c:v>7</c:v>
                </c:pt>
                <c:pt idx="5">
                  <c:v>3</c:v>
                </c:pt>
                <c:pt idx="6">
                  <c:v>4</c:v>
                </c:pt>
                <c:pt idx="7">
                  <c:v>13</c:v>
                </c:pt>
                <c:pt idx="8">
                  <c:v>6</c:v>
                </c:pt>
                <c:pt idx="9">
                  <c:v>17</c:v>
                </c:pt>
                <c:pt idx="10">
                  <c:v>5</c:v>
                </c:pt>
                <c:pt idx="11">
                  <c:v>10</c:v>
                </c:pt>
                <c:pt idx="12">
                  <c:v>14</c:v>
                </c:pt>
                <c:pt idx="13">
                  <c:v>16</c:v>
                </c:pt>
                <c:pt idx="14">
                  <c:v>18</c:v>
                </c:pt>
                <c:pt idx="15">
                  <c:v>21</c:v>
                </c:pt>
                <c:pt idx="16">
                  <c:v>15</c:v>
                </c:pt>
                <c:pt idx="17">
                  <c:v>12</c:v>
                </c:pt>
                <c:pt idx="18">
                  <c:v>27</c:v>
                </c:pt>
                <c:pt idx="19">
                  <c:v>11</c:v>
                </c:pt>
                <c:pt idx="20">
                  <c:v>23</c:v>
                </c:pt>
                <c:pt idx="21">
                  <c:v>29</c:v>
                </c:pt>
                <c:pt idx="22">
                  <c:v>22</c:v>
                </c:pt>
                <c:pt idx="23">
                  <c:v>0</c:v>
                </c:pt>
                <c:pt idx="24">
                  <c:v>26</c:v>
                </c:pt>
                <c:pt idx="25">
                  <c:v>25</c:v>
                </c:pt>
                <c:pt idx="26">
                  <c:v>19</c:v>
                </c:pt>
                <c:pt idx="27">
                  <c:v>20</c:v>
                </c:pt>
                <c:pt idx="28">
                  <c:v>24</c:v>
                </c:pt>
                <c:pt idx="29">
                  <c:v>28</c:v>
                </c:pt>
                <c:pt idx="30">
                  <c:v>31</c:v>
                </c:pt>
                <c:pt idx="31">
                  <c:v>32</c:v>
                </c:pt>
                <c:pt idx="32">
                  <c:v>33</c:v>
                </c:pt>
                <c:pt idx="33">
                  <c:v>30</c:v>
                </c:pt>
                <c:pt idx="34">
                  <c:v>34</c:v>
                </c:pt>
              </c:numCache>
            </c:numRef>
          </c:yVal>
          <c:smooth val="0"/>
          <c:extLst>
            <c:ext xmlns:c16="http://schemas.microsoft.com/office/drawing/2014/chart" uri="{C3380CC4-5D6E-409C-BE32-E72D297353CC}">
              <c16:uniqueId val="{00000004-0443-4FE3-B6B3-8B7C1A41A6BB}"/>
            </c:ext>
          </c:extLst>
        </c:ser>
        <c:ser>
          <c:idx val="0"/>
          <c:order val="3"/>
          <c:tx>
            <c:strRef>
              <c:f>'Avg. by State or Territory'!$C$53</c:f>
              <c:strCache>
                <c:ptCount val="1"/>
                <c:pt idx="0">
                  <c:v>Industrial</c:v>
                </c:pt>
              </c:strCache>
            </c:strRef>
          </c:tx>
          <c:spPr>
            <a:ln w="25400" cap="rnd">
              <a:noFill/>
              <a:round/>
            </a:ln>
            <a:effectLst/>
          </c:spPr>
          <c:marker>
            <c:symbol val="diamond"/>
            <c:size val="9"/>
            <c:spPr>
              <a:solidFill>
                <a:srgbClr val="C00000"/>
              </a:solidFill>
              <a:ln w="15875">
                <a:solidFill>
                  <a:schemeClr val="tx1"/>
                </a:solidFill>
              </a:ln>
              <a:effectLst/>
            </c:spPr>
          </c:marker>
          <c:xVal>
            <c:numRef>
              <c:f>'Avg. by State or Territory'!$C$54:$C$88</c:f>
              <c:numCache>
                <c:formatCode>0.00</c:formatCode>
                <c:ptCount val="35"/>
                <c:pt idx="0">
                  <c:v>9.9320754716981128</c:v>
                </c:pt>
                <c:pt idx="1">
                  <c:v>9.2056603773584911</c:v>
                </c:pt>
                <c:pt idx="2">
                  <c:v>8.3207547169811313</c:v>
                </c:pt>
                <c:pt idx="3">
                  <c:v>8.4924528301886824</c:v>
                </c:pt>
                <c:pt idx="4">
                  <c:v>8.5188679245283012</c:v>
                </c:pt>
                <c:pt idx="5">
                  <c:v>9.0471698113207566</c:v>
                </c:pt>
                <c:pt idx="6">
                  <c:v>9.0471698113207566</c:v>
                </c:pt>
                <c:pt idx="7">
                  <c:v>7.6603773584905674</c:v>
                </c:pt>
                <c:pt idx="8">
                  <c:v>8.7301886792452841</c:v>
                </c:pt>
                <c:pt idx="9">
                  <c:v>7.2245283018867923</c:v>
                </c:pt>
                <c:pt idx="10">
                  <c:v>8.7830188679245289</c:v>
                </c:pt>
                <c:pt idx="11">
                  <c:v>8.0433962264150978</c:v>
                </c:pt>
                <c:pt idx="12">
                  <c:v>7.6075471698113226</c:v>
                </c:pt>
                <c:pt idx="13">
                  <c:v>7.3433962264150949</c:v>
                </c:pt>
                <c:pt idx="14">
                  <c:v>6.7490566037735853</c:v>
                </c:pt>
                <c:pt idx="15">
                  <c:v>6.2735849056603783</c:v>
                </c:pt>
                <c:pt idx="16">
                  <c:v>7.6075471698113226</c:v>
                </c:pt>
                <c:pt idx="17">
                  <c:v>7.8056603773584925</c:v>
                </c:pt>
                <c:pt idx="18">
                  <c:v>5.6528301886792462</c:v>
                </c:pt>
                <c:pt idx="19">
                  <c:v>7.8716981132075468</c:v>
                </c:pt>
                <c:pt idx="20">
                  <c:v>5.9830188679245317</c:v>
                </c:pt>
                <c:pt idx="21">
                  <c:v>5.0584905660377366</c:v>
                </c:pt>
                <c:pt idx="22">
                  <c:v>6.062264150943399</c:v>
                </c:pt>
                <c:pt idx="23">
                  <c:v>11.424528301886795</c:v>
                </c:pt>
                <c:pt idx="24">
                  <c:v>5.7452830188679265</c:v>
                </c:pt>
                <c:pt idx="25">
                  <c:v>5.8773584905660385</c:v>
                </c:pt>
                <c:pt idx="26">
                  <c:v>6.6566037735849086</c:v>
                </c:pt>
                <c:pt idx="27">
                  <c:v>6.5113207547169836</c:v>
                </c:pt>
                <c:pt idx="28">
                  <c:v>5.9169811320754739</c:v>
                </c:pt>
                <c:pt idx="29">
                  <c:v>5.5075471698113212</c:v>
                </c:pt>
                <c:pt idx="30">
                  <c:v>4.2924528301886795</c:v>
                </c:pt>
                <c:pt idx="31">
                  <c:v>4.1471698113207545</c:v>
                </c:pt>
                <c:pt idx="32">
                  <c:v>4.120754716981132</c:v>
                </c:pt>
                <c:pt idx="33">
                  <c:v>4.5566037735849072</c:v>
                </c:pt>
                <c:pt idx="34">
                  <c:v>7.8056603773584925</c:v>
                </c:pt>
              </c:numCache>
            </c:numRef>
          </c:xVal>
          <c:yVal>
            <c:numRef>
              <c:f>'Avg. by State or Territory'!$B$54:$B$88</c:f>
              <c:numCache>
                <c:formatCode>0</c:formatCode>
                <c:ptCount val="35"/>
                <c:pt idx="0">
                  <c:v>1</c:v>
                </c:pt>
                <c:pt idx="1">
                  <c:v>2</c:v>
                </c:pt>
                <c:pt idx="2">
                  <c:v>9</c:v>
                </c:pt>
                <c:pt idx="3">
                  <c:v>8</c:v>
                </c:pt>
                <c:pt idx="4">
                  <c:v>7</c:v>
                </c:pt>
                <c:pt idx="5">
                  <c:v>3</c:v>
                </c:pt>
                <c:pt idx="6">
                  <c:v>4</c:v>
                </c:pt>
                <c:pt idx="7">
                  <c:v>13</c:v>
                </c:pt>
                <c:pt idx="8">
                  <c:v>6</c:v>
                </c:pt>
                <c:pt idx="9">
                  <c:v>17</c:v>
                </c:pt>
                <c:pt idx="10">
                  <c:v>5</c:v>
                </c:pt>
                <c:pt idx="11">
                  <c:v>10</c:v>
                </c:pt>
                <c:pt idx="12">
                  <c:v>14</c:v>
                </c:pt>
                <c:pt idx="13">
                  <c:v>16</c:v>
                </c:pt>
                <c:pt idx="14">
                  <c:v>18</c:v>
                </c:pt>
                <c:pt idx="15">
                  <c:v>21</c:v>
                </c:pt>
                <c:pt idx="16">
                  <c:v>15</c:v>
                </c:pt>
                <c:pt idx="17">
                  <c:v>12</c:v>
                </c:pt>
                <c:pt idx="18">
                  <c:v>27</c:v>
                </c:pt>
                <c:pt idx="19">
                  <c:v>11</c:v>
                </c:pt>
                <c:pt idx="20">
                  <c:v>23</c:v>
                </c:pt>
                <c:pt idx="21">
                  <c:v>29</c:v>
                </c:pt>
                <c:pt idx="22">
                  <c:v>22</c:v>
                </c:pt>
                <c:pt idx="23">
                  <c:v>0</c:v>
                </c:pt>
                <c:pt idx="24">
                  <c:v>26</c:v>
                </c:pt>
                <c:pt idx="25">
                  <c:v>25</c:v>
                </c:pt>
                <c:pt idx="26">
                  <c:v>19</c:v>
                </c:pt>
                <c:pt idx="27">
                  <c:v>20</c:v>
                </c:pt>
                <c:pt idx="28">
                  <c:v>24</c:v>
                </c:pt>
                <c:pt idx="29">
                  <c:v>28</c:v>
                </c:pt>
                <c:pt idx="30">
                  <c:v>31</c:v>
                </c:pt>
                <c:pt idx="31">
                  <c:v>32</c:v>
                </c:pt>
                <c:pt idx="32">
                  <c:v>33</c:v>
                </c:pt>
                <c:pt idx="33">
                  <c:v>30</c:v>
                </c:pt>
                <c:pt idx="34">
                  <c:v>34</c:v>
                </c:pt>
              </c:numCache>
            </c:numRef>
          </c:yVal>
          <c:smooth val="0"/>
          <c:extLst>
            <c:ext xmlns:c16="http://schemas.microsoft.com/office/drawing/2014/chart" uri="{C3380CC4-5D6E-409C-BE32-E72D297353CC}">
              <c16:uniqueId val="{00000000-0443-4FE3-B6B3-8B7C1A41A6BB}"/>
            </c:ext>
          </c:extLst>
        </c:ser>
        <c:ser>
          <c:idx val="2"/>
          <c:order val="4"/>
          <c:tx>
            <c:strRef>
              <c:f>'Avg. by State or Territory'!$E$53</c:f>
              <c:strCache>
                <c:ptCount val="1"/>
                <c:pt idx="0">
                  <c:v>Commercial</c:v>
                </c:pt>
              </c:strCache>
            </c:strRef>
          </c:tx>
          <c:spPr>
            <a:ln w="25400" cap="rnd">
              <a:noFill/>
              <a:round/>
            </a:ln>
            <a:effectLst/>
          </c:spPr>
          <c:marker>
            <c:symbol val="square"/>
            <c:size val="9"/>
            <c:spPr>
              <a:solidFill>
                <a:schemeClr val="accent2">
                  <a:lumMod val="60000"/>
                  <a:lumOff val="40000"/>
                </a:schemeClr>
              </a:solidFill>
              <a:ln w="15875">
                <a:solidFill>
                  <a:schemeClr val="tx1"/>
                </a:solidFill>
              </a:ln>
              <a:effectLst/>
            </c:spPr>
          </c:marker>
          <c:xVal>
            <c:numRef>
              <c:f>'Avg. by State or Territory'!$E$54:$E$88</c:f>
              <c:numCache>
                <c:formatCode>0.00</c:formatCode>
                <c:ptCount val="35"/>
                <c:pt idx="0">
                  <c:v>11.47735849056604</c:v>
                </c:pt>
                <c:pt idx="1">
                  <c:v>13.141509433962266</c:v>
                </c:pt>
                <c:pt idx="2">
                  <c:v>9.2056603773584911</c:v>
                </c:pt>
                <c:pt idx="3">
                  <c:v>9.403773584905661</c:v>
                </c:pt>
                <c:pt idx="4">
                  <c:v>9.3773584905660385</c:v>
                </c:pt>
                <c:pt idx="5">
                  <c:v>9.6415094339622662</c:v>
                </c:pt>
                <c:pt idx="6">
                  <c:v>10.473584905660381</c:v>
                </c:pt>
                <c:pt idx="7">
                  <c:v>8.5188679245283012</c:v>
                </c:pt>
                <c:pt idx="8">
                  <c:v>8.7830188679245289</c:v>
                </c:pt>
                <c:pt idx="9">
                  <c:v>6.9207547169811328</c:v>
                </c:pt>
                <c:pt idx="10">
                  <c:v>9.5226415094339636</c:v>
                </c:pt>
                <c:pt idx="11">
                  <c:v>9.6415094339622662</c:v>
                </c:pt>
                <c:pt idx="12">
                  <c:v>8.2547169811320771</c:v>
                </c:pt>
                <c:pt idx="13">
                  <c:v>10.209433962264153</c:v>
                </c:pt>
                <c:pt idx="14">
                  <c:v>10.183018867924527</c:v>
                </c:pt>
                <c:pt idx="15">
                  <c:v>6.4452830188679258</c:v>
                </c:pt>
                <c:pt idx="16">
                  <c:v>10.354716981132079</c:v>
                </c:pt>
                <c:pt idx="17">
                  <c:v>9.2320754716981135</c:v>
                </c:pt>
                <c:pt idx="18">
                  <c:v>6.4188679245283033</c:v>
                </c:pt>
                <c:pt idx="19">
                  <c:v>9.9981132075471706</c:v>
                </c:pt>
                <c:pt idx="20">
                  <c:v>5.9830188679245317</c:v>
                </c:pt>
                <c:pt idx="21">
                  <c:v>7.1320754716981156</c:v>
                </c:pt>
                <c:pt idx="22">
                  <c:v>6.366037735849055</c:v>
                </c:pt>
                <c:pt idx="23">
                  <c:v>8.6641509433962263</c:v>
                </c:pt>
                <c:pt idx="24">
                  <c:v>6.8415094339622655</c:v>
                </c:pt>
                <c:pt idx="25">
                  <c:v>6.0094339622641506</c:v>
                </c:pt>
                <c:pt idx="26">
                  <c:v>6.9207547169811328</c:v>
                </c:pt>
                <c:pt idx="27">
                  <c:v>8.1358490566037744</c:v>
                </c:pt>
                <c:pt idx="28">
                  <c:v>6.062264150943399</c:v>
                </c:pt>
                <c:pt idx="29">
                  <c:v>5.9830188679245317</c:v>
                </c:pt>
                <c:pt idx="30">
                  <c:v>3.5528301886792448</c:v>
                </c:pt>
                <c:pt idx="31">
                  <c:v>2.866037735849055</c:v>
                </c:pt>
                <c:pt idx="32">
                  <c:v>4.8603773584905667</c:v>
                </c:pt>
                <c:pt idx="33">
                  <c:v>4.3849056603773562</c:v>
                </c:pt>
                <c:pt idx="34">
                  <c:v>9.6811320754717016</c:v>
                </c:pt>
              </c:numCache>
            </c:numRef>
          </c:xVal>
          <c:yVal>
            <c:numRef>
              <c:f>'Avg. by State or Territory'!$B$54:$B$88</c:f>
              <c:numCache>
                <c:formatCode>0</c:formatCode>
                <c:ptCount val="35"/>
                <c:pt idx="0">
                  <c:v>1</c:v>
                </c:pt>
                <c:pt idx="1">
                  <c:v>2</c:v>
                </c:pt>
                <c:pt idx="2">
                  <c:v>9</c:v>
                </c:pt>
                <c:pt idx="3">
                  <c:v>8</c:v>
                </c:pt>
                <c:pt idx="4">
                  <c:v>7</c:v>
                </c:pt>
                <c:pt idx="5">
                  <c:v>3</c:v>
                </c:pt>
                <c:pt idx="6">
                  <c:v>4</c:v>
                </c:pt>
                <c:pt idx="7">
                  <c:v>13</c:v>
                </c:pt>
                <c:pt idx="8">
                  <c:v>6</c:v>
                </c:pt>
                <c:pt idx="9">
                  <c:v>17</c:v>
                </c:pt>
                <c:pt idx="10">
                  <c:v>5</c:v>
                </c:pt>
                <c:pt idx="11">
                  <c:v>10</c:v>
                </c:pt>
                <c:pt idx="12">
                  <c:v>14</c:v>
                </c:pt>
                <c:pt idx="13">
                  <c:v>16</c:v>
                </c:pt>
                <c:pt idx="14">
                  <c:v>18</c:v>
                </c:pt>
                <c:pt idx="15">
                  <c:v>21</c:v>
                </c:pt>
                <c:pt idx="16">
                  <c:v>15</c:v>
                </c:pt>
                <c:pt idx="17">
                  <c:v>12</c:v>
                </c:pt>
                <c:pt idx="18">
                  <c:v>27</c:v>
                </c:pt>
                <c:pt idx="19">
                  <c:v>11</c:v>
                </c:pt>
                <c:pt idx="20">
                  <c:v>23</c:v>
                </c:pt>
                <c:pt idx="21">
                  <c:v>29</c:v>
                </c:pt>
                <c:pt idx="22">
                  <c:v>22</c:v>
                </c:pt>
                <c:pt idx="23">
                  <c:v>0</c:v>
                </c:pt>
                <c:pt idx="24">
                  <c:v>26</c:v>
                </c:pt>
                <c:pt idx="25">
                  <c:v>25</c:v>
                </c:pt>
                <c:pt idx="26">
                  <c:v>19</c:v>
                </c:pt>
                <c:pt idx="27">
                  <c:v>20</c:v>
                </c:pt>
                <c:pt idx="28">
                  <c:v>24</c:v>
                </c:pt>
                <c:pt idx="29">
                  <c:v>28</c:v>
                </c:pt>
                <c:pt idx="30">
                  <c:v>31</c:v>
                </c:pt>
                <c:pt idx="31">
                  <c:v>32</c:v>
                </c:pt>
                <c:pt idx="32">
                  <c:v>33</c:v>
                </c:pt>
                <c:pt idx="33">
                  <c:v>30</c:v>
                </c:pt>
                <c:pt idx="34">
                  <c:v>34</c:v>
                </c:pt>
              </c:numCache>
            </c:numRef>
          </c:yVal>
          <c:smooth val="0"/>
          <c:extLst>
            <c:ext xmlns:c16="http://schemas.microsoft.com/office/drawing/2014/chart" uri="{C3380CC4-5D6E-409C-BE32-E72D297353CC}">
              <c16:uniqueId val="{00000002-0443-4FE3-B6B3-8B7C1A41A6BB}"/>
            </c:ext>
          </c:extLst>
        </c:ser>
        <c:ser>
          <c:idx val="5"/>
          <c:order val="5"/>
          <c:tx>
            <c:strRef>
              <c:f>'Avg. by State or Territory'!$H$53</c:f>
              <c:strCache>
                <c:ptCount val="1"/>
                <c:pt idx="0">
                  <c:v>X for Region Label</c:v>
                </c:pt>
              </c:strCache>
            </c:strRef>
          </c:tx>
          <c:spPr>
            <a:ln w="25400" cap="rnd">
              <a:noFill/>
              <a:round/>
            </a:ln>
            <a:effectLst/>
          </c:spPr>
          <c:marker>
            <c:symbol val="none"/>
          </c:marker>
          <c:dLbls>
            <c:dLbl>
              <c:idx val="0"/>
              <c:tx>
                <c:rich>
                  <a:bodyPr/>
                  <a:lstStyle/>
                  <a:p>
                    <a:fld id="{D8E3255E-5637-40F0-AD67-2F738B1BFB9F}"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0443-4FE3-B6B3-8B7C1A41A6BB}"/>
                </c:ext>
              </c:extLst>
            </c:dLbl>
            <c:dLbl>
              <c:idx val="1"/>
              <c:tx>
                <c:rich>
                  <a:bodyPr/>
                  <a:lstStyle/>
                  <a:p>
                    <a:fld id="{E2C7026C-607A-4E34-966E-642CA5033346}"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0443-4FE3-B6B3-8B7C1A41A6BB}"/>
                </c:ext>
              </c:extLst>
            </c:dLbl>
            <c:dLbl>
              <c:idx val="2"/>
              <c:tx>
                <c:rich>
                  <a:bodyPr/>
                  <a:lstStyle/>
                  <a:p>
                    <a:fld id="{2E6ACF91-23F9-41C1-AB81-578DF30D23DA}"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0443-4FE3-B6B3-8B7C1A41A6BB}"/>
                </c:ext>
              </c:extLst>
            </c:dLbl>
            <c:dLbl>
              <c:idx val="3"/>
              <c:tx>
                <c:rich>
                  <a:bodyPr/>
                  <a:lstStyle/>
                  <a:p>
                    <a:fld id="{8B62438A-7CD8-4DEC-B2CF-5787DA8C0847}"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0443-4FE3-B6B3-8B7C1A41A6BB}"/>
                </c:ext>
              </c:extLst>
            </c:dLbl>
            <c:dLbl>
              <c:idx val="4"/>
              <c:tx>
                <c:rich>
                  <a:bodyPr/>
                  <a:lstStyle/>
                  <a:p>
                    <a:fld id="{5B546A5E-B675-4530-BD61-C6C6CCA65C2C}"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0443-4FE3-B6B3-8B7C1A41A6BB}"/>
                </c:ext>
              </c:extLst>
            </c:dLbl>
            <c:dLbl>
              <c:idx val="5"/>
              <c:tx>
                <c:rich>
                  <a:bodyPr/>
                  <a:lstStyle/>
                  <a:p>
                    <a:fld id="{F5827ECC-1D59-43CE-9AF6-9F7AFB82F89D}"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0443-4FE3-B6B3-8B7C1A41A6BB}"/>
                </c:ext>
              </c:extLst>
            </c:dLbl>
            <c:dLbl>
              <c:idx val="6"/>
              <c:tx>
                <c:rich>
                  <a:bodyPr/>
                  <a:lstStyle/>
                  <a:p>
                    <a:fld id="{95B1E95E-9E11-4972-A9F3-CF3DFBD3E2D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0443-4FE3-B6B3-8B7C1A41A6BB}"/>
                </c:ext>
              </c:extLst>
            </c:dLbl>
            <c:dLbl>
              <c:idx val="7"/>
              <c:tx>
                <c:rich>
                  <a:bodyPr/>
                  <a:lstStyle/>
                  <a:p>
                    <a:fld id="{31BFFC38-82DB-4ACC-848F-B7688B596BF5}"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0443-4FE3-B6B3-8B7C1A41A6BB}"/>
                </c:ext>
              </c:extLst>
            </c:dLbl>
            <c:dLbl>
              <c:idx val="8"/>
              <c:tx>
                <c:rich>
                  <a:bodyPr/>
                  <a:lstStyle/>
                  <a:p>
                    <a:fld id="{FD2E4A7B-447A-480E-9A07-03B8B254B6F0}"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0443-4FE3-B6B3-8B7C1A41A6BB}"/>
                </c:ext>
              </c:extLst>
            </c:dLbl>
            <c:dLbl>
              <c:idx val="9"/>
              <c:tx>
                <c:rich>
                  <a:bodyPr/>
                  <a:lstStyle/>
                  <a:p>
                    <a:fld id="{B4D23445-207A-41DE-A848-ABD756F51F9F}"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0443-4FE3-B6B3-8B7C1A41A6BB}"/>
                </c:ext>
              </c:extLst>
            </c:dLbl>
            <c:dLbl>
              <c:idx val="10"/>
              <c:tx>
                <c:rich>
                  <a:bodyPr/>
                  <a:lstStyle/>
                  <a:p>
                    <a:fld id="{5BD60C97-1863-4A2E-90F7-F2C5A5FF0A05}"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0443-4FE3-B6B3-8B7C1A41A6BB}"/>
                </c:ext>
              </c:extLst>
            </c:dLbl>
            <c:dLbl>
              <c:idx val="11"/>
              <c:tx>
                <c:rich>
                  <a:bodyPr/>
                  <a:lstStyle/>
                  <a:p>
                    <a:fld id="{CCC8D8BC-430C-4232-8D11-7F7568AB8F10}"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0443-4FE3-B6B3-8B7C1A41A6BB}"/>
                </c:ext>
              </c:extLst>
            </c:dLbl>
            <c:dLbl>
              <c:idx val="12"/>
              <c:tx>
                <c:rich>
                  <a:bodyPr/>
                  <a:lstStyle/>
                  <a:p>
                    <a:fld id="{5B4061D2-172F-4B1D-AA19-550005EBEF32}"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0443-4FE3-B6B3-8B7C1A41A6BB}"/>
                </c:ext>
              </c:extLst>
            </c:dLbl>
            <c:dLbl>
              <c:idx val="13"/>
              <c:tx>
                <c:rich>
                  <a:bodyPr/>
                  <a:lstStyle/>
                  <a:p>
                    <a:fld id="{77C53EFB-0D70-45BA-81B9-D39252220546}"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0443-4FE3-B6B3-8B7C1A41A6BB}"/>
                </c:ext>
              </c:extLst>
            </c:dLbl>
            <c:dLbl>
              <c:idx val="14"/>
              <c:tx>
                <c:rich>
                  <a:bodyPr/>
                  <a:lstStyle/>
                  <a:p>
                    <a:fld id="{E4F5CE0C-2FF4-4430-89CD-CEF374424EEB}"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0443-4FE3-B6B3-8B7C1A41A6BB}"/>
                </c:ext>
              </c:extLst>
            </c:dLbl>
            <c:dLbl>
              <c:idx val="15"/>
              <c:tx>
                <c:rich>
                  <a:bodyPr/>
                  <a:lstStyle/>
                  <a:p>
                    <a:fld id="{42D06615-1A45-4B09-82A0-A53F4A9B0714}"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0443-4FE3-B6B3-8B7C1A41A6BB}"/>
                </c:ext>
              </c:extLst>
            </c:dLbl>
            <c:dLbl>
              <c:idx val="16"/>
              <c:tx>
                <c:rich>
                  <a:bodyPr/>
                  <a:lstStyle/>
                  <a:p>
                    <a:fld id="{454AB1A9-3BE0-47C4-98D2-575FF2061AC5}"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0443-4FE3-B6B3-8B7C1A41A6BB}"/>
                </c:ext>
              </c:extLst>
            </c:dLbl>
            <c:dLbl>
              <c:idx val="17"/>
              <c:tx>
                <c:rich>
                  <a:bodyPr/>
                  <a:lstStyle/>
                  <a:p>
                    <a:fld id="{DF0B4FE6-41F6-4516-9F90-3A8CD0F65B63}"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0443-4FE3-B6B3-8B7C1A41A6BB}"/>
                </c:ext>
              </c:extLst>
            </c:dLbl>
            <c:dLbl>
              <c:idx val="18"/>
              <c:tx>
                <c:rich>
                  <a:bodyPr/>
                  <a:lstStyle/>
                  <a:p>
                    <a:fld id="{48D05C2C-70D3-4D88-9649-CB4D691A61E4}"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0443-4FE3-B6B3-8B7C1A41A6BB}"/>
                </c:ext>
              </c:extLst>
            </c:dLbl>
            <c:dLbl>
              <c:idx val="19"/>
              <c:tx>
                <c:rich>
                  <a:bodyPr/>
                  <a:lstStyle/>
                  <a:p>
                    <a:fld id="{DF505F7D-2892-4D3C-8100-1D1984249747}"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0443-4FE3-B6B3-8B7C1A41A6BB}"/>
                </c:ext>
              </c:extLst>
            </c:dLbl>
            <c:dLbl>
              <c:idx val="20"/>
              <c:tx>
                <c:rich>
                  <a:bodyPr/>
                  <a:lstStyle/>
                  <a:p>
                    <a:fld id="{9E0E8C1F-3D29-4E57-972D-86C70D48AC93}"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8-0443-4FE3-B6B3-8B7C1A41A6BB}"/>
                </c:ext>
              </c:extLst>
            </c:dLbl>
            <c:dLbl>
              <c:idx val="21"/>
              <c:tx>
                <c:rich>
                  <a:bodyPr/>
                  <a:lstStyle/>
                  <a:p>
                    <a:fld id="{A6352D96-581C-4856-874D-B3455E42C19C}"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0443-4FE3-B6B3-8B7C1A41A6BB}"/>
                </c:ext>
              </c:extLst>
            </c:dLbl>
            <c:dLbl>
              <c:idx val="22"/>
              <c:tx>
                <c:rich>
                  <a:bodyPr/>
                  <a:lstStyle/>
                  <a:p>
                    <a:fld id="{BAC55FE0-55C1-444E-9CB1-BA3E9ACEC9C1}"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A-0443-4FE3-B6B3-8B7C1A41A6BB}"/>
                </c:ext>
              </c:extLst>
            </c:dLbl>
            <c:dLbl>
              <c:idx val="23"/>
              <c:tx>
                <c:rich>
                  <a:bodyPr/>
                  <a:lstStyle/>
                  <a:p>
                    <a:fld id="{96B3C2B6-FE3E-4D7E-8C4B-D26423B57677}"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0443-4FE3-B6B3-8B7C1A41A6BB}"/>
                </c:ext>
              </c:extLst>
            </c:dLbl>
            <c:dLbl>
              <c:idx val="24"/>
              <c:tx>
                <c:rich>
                  <a:bodyPr/>
                  <a:lstStyle/>
                  <a:p>
                    <a:fld id="{4BCE3452-685F-4B45-A050-B9BE421C8C7D}"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C-0443-4FE3-B6B3-8B7C1A41A6BB}"/>
                </c:ext>
              </c:extLst>
            </c:dLbl>
            <c:dLbl>
              <c:idx val="25"/>
              <c:tx>
                <c:rich>
                  <a:bodyPr/>
                  <a:lstStyle/>
                  <a:p>
                    <a:fld id="{B0EEB6AB-7929-495B-9A82-DFCF6C8F1F6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D-0443-4FE3-B6B3-8B7C1A41A6BB}"/>
                </c:ext>
              </c:extLst>
            </c:dLbl>
            <c:dLbl>
              <c:idx val="26"/>
              <c:tx>
                <c:rich>
                  <a:bodyPr/>
                  <a:lstStyle/>
                  <a:p>
                    <a:fld id="{FB645057-FB8F-4ECC-8A92-966F6DDBA7E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0443-4FE3-B6B3-8B7C1A41A6BB}"/>
                </c:ext>
              </c:extLst>
            </c:dLbl>
            <c:dLbl>
              <c:idx val="27"/>
              <c:tx>
                <c:rich>
                  <a:bodyPr/>
                  <a:lstStyle/>
                  <a:p>
                    <a:fld id="{4D471ECD-27BD-45B2-844B-12113FE34A5C}"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F-0443-4FE3-B6B3-8B7C1A41A6BB}"/>
                </c:ext>
              </c:extLst>
            </c:dLbl>
            <c:dLbl>
              <c:idx val="28"/>
              <c:tx>
                <c:rich>
                  <a:bodyPr/>
                  <a:lstStyle/>
                  <a:p>
                    <a:fld id="{6C13BA21-7495-4036-B1C0-683BC99A6857}"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0-0443-4FE3-B6B3-8B7C1A41A6BB}"/>
                </c:ext>
              </c:extLst>
            </c:dLbl>
            <c:dLbl>
              <c:idx val="29"/>
              <c:tx>
                <c:rich>
                  <a:bodyPr/>
                  <a:lstStyle/>
                  <a:p>
                    <a:fld id="{A3F6656E-1E40-4B55-8575-9BE0B1E5C43B}"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1-0443-4FE3-B6B3-8B7C1A41A6BB}"/>
                </c:ext>
              </c:extLst>
            </c:dLbl>
            <c:dLbl>
              <c:idx val="30"/>
              <c:tx>
                <c:rich>
                  <a:bodyPr/>
                  <a:lstStyle/>
                  <a:p>
                    <a:fld id="{555C1A6C-88BB-4C9B-BD3A-8B11172C7682}"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2-0443-4FE3-B6B3-8B7C1A41A6BB}"/>
                </c:ext>
              </c:extLst>
            </c:dLbl>
            <c:dLbl>
              <c:idx val="31"/>
              <c:tx>
                <c:rich>
                  <a:bodyPr/>
                  <a:lstStyle/>
                  <a:p>
                    <a:fld id="{7AC81357-440D-4E54-ACA7-29EC3827B100}"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3-0443-4FE3-B6B3-8B7C1A41A6BB}"/>
                </c:ext>
              </c:extLst>
            </c:dLbl>
            <c:dLbl>
              <c:idx val="32"/>
              <c:tx>
                <c:rich>
                  <a:bodyPr/>
                  <a:lstStyle/>
                  <a:p>
                    <a:fld id="{2BDFC5C0-A5F3-4FE0-9C76-3863F0C1FFD0}"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4-0443-4FE3-B6B3-8B7C1A41A6BB}"/>
                </c:ext>
              </c:extLst>
            </c:dLbl>
            <c:dLbl>
              <c:idx val="33"/>
              <c:tx>
                <c:rich>
                  <a:bodyPr/>
                  <a:lstStyle/>
                  <a:p>
                    <a:fld id="{17F3C4A6-ABED-4ECB-B576-B8F6235976B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5-0443-4FE3-B6B3-8B7C1A41A6BB}"/>
                </c:ext>
              </c:extLst>
            </c:dLbl>
            <c:dLbl>
              <c:idx val="34"/>
              <c:tx>
                <c:rich>
                  <a:bodyPr/>
                  <a:lstStyle/>
                  <a:p>
                    <a:fld id="{15FE15AC-CDDB-43D5-9315-6AC3599BD7A3}"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6-0443-4FE3-B6B3-8B7C1A41A6BB}"/>
                </c:ext>
              </c:extLst>
            </c:dLbl>
            <c:spPr>
              <a:noFill/>
              <a:ln>
                <a:noFill/>
              </a:ln>
              <a:effectLst/>
            </c:spPr>
            <c:txPr>
              <a:bodyPr rot="0" spcFirstLastPara="1" vertOverflow="ellipsis" vert="horz" wrap="square" lIns="38100" tIns="19050" rIns="38100" bIns="19050" anchor="ctr" anchorCtr="1">
                <a:spAutoFit/>
              </a:bodyPr>
              <a:lstStyle/>
              <a:p>
                <a:pPr>
                  <a:defRPr sz="1300" b="0" i="0" u="none" strike="noStrike" kern="1200" baseline="0">
                    <a:solidFill>
                      <a:schemeClr val="tx1"/>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'Avg. by State or Territory'!$H$54:$H$88</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xVal>
          <c:yVal>
            <c:numRef>
              <c:f>'Avg. by State or Territory'!$B$54:$B$88</c:f>
              <c:numCache>
                <c:formatCode>0</c:formatCode>
                <c:ptCount val="35"/>
                <c:pt idx="0">
                  <c:v>1</c:v>
                </c:pt>
                <c:pt idx="1">
                  <c:v>2</c:v>
                </c:pt>
                <c:pt idx="2">
                  <c:v>9</c:v>
                </c:pt>
                <c:pt idx="3">
                  <c:v>8</c:v>
                </c:pt>
                <c:pt idx="4">
                  <c:v>7</c:v>
                </c:pt>
                <c:pt idx="5">
                  <c:v>3</c:v>
                </c:pt>
                <c:pt idx="6">
                  <c:v>4</c:v>
                </c:pt>
                <c:pt idx="7">
                  <c:v>13</c:v>
                </c:pt>
                <c:pt idx="8">
                  <c:v>6</c:v>
                </c:pt>
                <c:pt idx="9">
                  <c:v>17</c:v>
                </c:pt>
                <c:pt idx="10">
                  <c:v>5</c:v>
                </c:pt>
                <c:pt idx="11">
                  <c:v>10</c:v>
                </c:pt>
                <c:pt idx="12">
                  <c:v>14</c:v>
                </c:pt>
                <c:pt idx="13">
                  <c:v>16</c:v>
                </c:pt>
                <c:pt idx="14">
                  <c:v>18</c:v>
                </c:pt>
                <c:pt idx="15">
                  <c:v>21</c:v>
                </c:pt>
                <c:pt idx="16">
                  <c:v>15</c:v>
                </c:pt>
                <c:pt idx="17">
                  <c:v>12</c:v>
                </c:pt>
                <c:pt idx="18">
                  <c:v>27</c:v>
                </c:pt>
                <c:pt idx="19">
                  <c:v>11</c:v>
                </c:pt>
                <c:pt idx="20">
                  <c:v>23</c:v>
                </c:pt>
                <c:pt idx="21">
                  <c:v>29</c:v>
                </c:pt>
                <c:pt idx="22">
                  <c:v>22</c:v>
                </c:pt>
                <c:pt idx="23">
                  <c:v>0</c:v>
                </c:pt>
                <c:pt idx="24">
                  <c:v>26</c:v>
                </c:pt>
                <c:pt idx="25">
                  <c:v>25</c:v>
                </c:pt>
                <c:pt idx="26">
                  <c:v>19</c:v>
                </c:pt>
                <c:pt idx="27">
                  <c:v>20</c:v>
                </c:pt>
                <c:pt idx="28">
                  <c:v>24</c:v>
                </c:pt>
                <c:pt idx="29">
                  <c:v>28</c:v>
                </c:pt>
                <c:pt idx="30">
                  <c:v>31</c:v>
                </c:pt>
                <c:pt idx="31">
                  <c:v>32</c:v>
                </c:pt>
                <c:pt idx="32">
                  <c:v>33</c:v>
                </c:pt>
                <c:pt idx="33">
                  <c:v>30</c:v>
                </c:pt>
                <c:pt idx="34">
                  <c:v>34</c:v>
                </c:pt>
              </c:numCache>
            </c:numRef>
          </c:yVal>
          <c:smooth val="0"/>
          <c:extLst>
            <c:ext xmlns:c15="http://schemas.microsoft.com/office/drawing/2012/chart" uri="{02D57815-91ED-43cb-92C2-25804820EDAC}">
              <c15:datalabelsRange>
                <c15:f>'Avg. by State or Territory'!$A$54:$A$88</c15:f>
                <c15:dlblRangeCache>
                  <c:ptCount val="35"/>
                  <c:pt idx="0">
                    <c:v>Delhi</c:v>
                  </c:pt>
                  <c:pt idx="1">
                    <c:v>Maharashtra</c:v>
                  </c:pt>
                  <c:pt idx="2">
                    <c:v>Bihar</c:v>
                  </c:pt>
                  <c:pt idx="3">
                    <c:v>West Bengal</c:v>
                  </c:pt>
                  <c:pt idx="4">
                    <c:v>Assam</c:v>
                  </c:pt>
                  <c:pt idx="5">
                    <c:v>Chhattisgarh</c:v>
                  </c:pt>
                  <c:pt idx="6">
                    <c:v>Rajasthan</c:v>
                  </c:pt>
                  <c:pt idx="7">
                    <c:v>Punjab</c:v>
                  </c:pt>
                  <c:pt idx="8">
                    <c:v>Gujarat</c:v>
                  </c:pt>
                  <c:pt idx="9">
                    <c:v>Haryana</c:v>
                  </c:pt>
                  <c:pt idx="10">
                    <c:v>Karnataka</c:v>
                  </c:pt>
                  <c:pt idx="11">
                    <c:v>Madhya Pradesh</c:v>
                  </c:pt>
                  <c:pt idx="12">
                    <c:v>Meghalaya</c:v>
                  </c:pt>
                  <c:pt idx="13">
                    <c:v>Kerala</c:v>
                  </c:pt>
                  <c:pt idx="14">
                    <c:v>Andhra Pradesh</c:v>
                  </c:pt>
                  <c:pt idx="15">
                    <c:v>Himachal Pradesh</c:v>
                  </c:pt>
                  <c:pt idx="16">
                    <c:v>Uttar Pradesh</c:v>
                  </c:pt>
                  <c:pt idx="17">
                    <c:v>Tamil Nadu</c:v>
                  </c:pt>
                  <c:pt idx="18">
                    <c:v>Jharkhand</c:v>
                  </c:pt>
                  <c:pt idx="19">
                    <c:v>Telangana</c:v>
                  </c:pt>
                  <c:pt idx="20">
                    <c:v>Uttarakhand</c:v>
                  </c:pt>
                  <c:pt idx="21">
                    <c:v>Manipur</c:v>
                  </c:pt>
                  <c:pt idx="22">
                    <c:v>Chandigarh</c:v>
                  </c:pt>
                  <c:pt idx="23">
                    <c:v>Lakshadweep</c:v>
                  </c:pt>
                  <c:pt idx="24">
                    <c:v>Nagaland</c:v>
                  </c:pt>
                  <c:pt idx="25">
                    <c:v>Goa</c:v>
                  </c:pt>
                  <c:pt idx="26">
                    <c:v>Odisha</c:v>
                  </c:pt>
                  <c:pt idx="27">
                    <c:v>And. &amp; Nicobar Isl</c:v>
                  </c:pt>
                  <c:pt idx="28">
                    <c:v>Puducherry</c:v>
                  </c:pt>
                  <c:pt idx="29">
                    <c:v>Mizoram</c:v>
                  </c:pt>
                  <c:pt idx="30">
                    <c:v>Dadra &amp; Nagar H.</c:v>
                  </c:pt>
                  <c:pt idx="31">
                    <c:v>Daman &amp; Diu</c:v>
                  </c:pt>
                  <c:pt idx="32">
                    <c:v>Arunachal Pradesh</c:v>
                  </c:pt>
                  <c:pt idx="33">
                    <c:v>Jammu &amp; Kashmir</c:v>
                  </c:pt>
                  <c:pt idx="34">
                    <c:v>India (Avg.)</c:v>
                  </c:pt>
                </c15:dlblRangeCache>
              </c15:datalabelsRange>
            </c:ext>
            <c:ext xmlns:c16="http://schemas.microsoft.com/office/drawing/2014/chart" uri="{C3380CC4-5D6E-409C-BE32-E72D297353CC}">
              <c16:uniqueId val="{00000023-0443-4FE3-B6B3-8B7C1A41A6BB}"/>
            </c:ext>
          </c:extLst>
        </c:ser>
        <c:dLbls>
          <c:showLegendKey val="0"/>
          <c:showVal val="0"/>
          <c:showCatName val="0"/>
          <c:showSerName val="0"/>
          <c:showPercent val="0"/>
          <c:showBubbleSize val="0"/>
        </c:dLbls>
        <c:axId val="235691871"/>
        <c:axId val="235702431"/>
      </c:scatterChart>
      <c:valAx>
        <c:axId val="23569187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en-US"/>
                  <a:t>Rs / kWh</a:t>
                </a:r>
              </a:p>
            </c:rich>
          </c:tx>
          <c:layout>
            <c:manualLayout>
              <c:xMode val="edge"/>
              <c:yMode val="edge"/>
              <c:x val="0.52986744206074576"/>
              <c:y val="4.5809041399475732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high"/>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235702431"/>
        <c:crosses val="autoZero"/>
        <c:crossBetween val="midCat"/>
        <c:majorUnit val="2"/>
      </c:valAx>
      <c:valAx>
        <c:axId val="235702431"/>
        <c:scaling>
          <c:orientation val="minMax"/>
          <c:max val="34"/>
          <c:min val="0"/>
        </c:scaling>
        <c:delete val="1"/>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235691871"/>
        <c:crosses val="autoZero"/>
        <c:crossBetween val="midCat"/>
        <c:majorUnit val="1"/>
      </c:valAx>
      <c:spPr>
        <a:noFill/>
        <a:ln>
          <a:noFill/>
        </a:ln>
        <a:effectLst/>
      </c:spPr>
    </c:plotArea>
    <c:legend>
      <c:legendPos val="b"/>
      <c:legendEntry>
        <c:idx val="5"/>
        <c:delete val="1"/>
      </c:legendEntry>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solidFill>
                <a:latin typeface="+mn-lt"/>
                <a:ea typeface="+mn-ea"/>
                <a:cs typeface="+mn-cs"/>
              </a:defRPr>
            </a:pPr>
            <a:r>
              <a:rPr lang="en-US"/>
              <a:t>Industrial Electricity</a:t>
            </a:r>
            <a:r>
              <a:rPr lang="en-US" baseline="0"/>
              <a:t> Prices in </a:t>
            </a:r>
            <a:r>
              <a:rPr lang="en-US"/>
              <a:t>India with Time-of-Day</a:t>
            </a:r>
            <a:r>
              <a:rPr lang="en-US" baseline="0"/>
              <a:t> Variance</a:t>
            </a:r>
            <a:endParaRPr lang="en-US"/>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052718085697419"/>
          <c:y val="0.117717629839054"/>
          <c:w val="0.72551503294999209"/>
          <c:h val="0.81508624687384579"/>
        </c:manualLayout>
      </c:layout>
      <c:scatterChart>
        <c:scatterStyle val="lineMarker"/>
        <c:varyColors val="0"/>
        <c:ser>
          <c:idx val="0"/>
          <c:order val="0"/>
          <c:tx>
            <c:strRef>
              <c:f>'Industry Variance'!$C$48</c:f>
              <c:strCache>
                <c:ptCount val="1"/>
                <c:pt idx="0">
                  <c:v>Solar Hours</c:v>
                </c:pt>
              </c:strCache>
            </c:strRef>
          </c:tx>
          <c:spPr>
            <a:ln w="25400" cap="rnd">
              <a:noFill/>
              <a:round/>
            </a:ln>
            <a:effectLst/>
          </c:spPr>
          <c:marker>
            <c:symbol val="diamond"/>
            <c:size val="9"/>
            <c:spPr>
              <a:solidFill>
                <a:srgbClr val="C00000"/>
              </a:solidFill>
              <a:ln w="15875">
                <a:solidFill>
                  <a:schemeClr val="tx1"/>
                </a:solidFill>
              </a:ln>
              <a:effectLst/>
            </c:spPr>
          </c:marker>
          <c:xVal>
            <c:numRef>
              <c:f>'Industry Variance'!$C$49:$C$83</c:f>
              <c:numCache>
                <c:formatCode>0.00</c:formatCode>
                <c:ptCount val="35"/>
                <c:pt idx="0">
                  <c:v>8.3429433962264152</c:v>
                </c:pt>
                <c:pt idx="1">
                  <c:v>7.7327547169811321</c:v>
                </c:pt>
                <c:pt idx="2">
                  <c:v>6.9894339622641501</c:v>
                </c:pt>
                <c:pt idx="3">
                  <c:v>7.1336603773584928</c:v>
                </c:pt>
                <c:pt idx="4">
                  <c:v>7.1558490566037731</c:v>
                </c:pt>
                <c:pt idx="5">
                  <c:v>7.599622641509435</c:v>
                </c:pt>
                <c:pt idx="6">
                  <c:v>7.599622641509435</c:v>
                </c:pt>
                <c:pt idx="7">
                  <c:v>6.4347169811320768</c:v>
                </c:pt>
                <c:pt idx="8">
                  <c:v>7.3333584905660381</c:v>
                </c:pt>
                <c:pt idx="9">
                  <c:v>6.068603773584905</c:v>
                </c:pt>
                <c:pt idx="10">
                  <c:v>7.3777358490566041</c:v>
                </c:pt>
                <c:pt idx="11">
                  <c:v>6.7564528301886817</c:v>
                </c:pt>
                <c:pt idx="12">
                  <c:v>6.3903396226415108</c:v>
                </c:pt>
                <c:pt idx="13">
                  <c:v>6.1684528301886798</c:v>
                </c:pt>
                <c:pt idx="14">
                  <c:v>5.6692075471698118</c:v>
                </c:pt>
                <c:pt idx="15">
                  <c:v>5.2698113207547177</c:v>
                </c:pt>
                <c:pt idx="16">
                  <c:v>6.3903396226415108</c:v>
                </c:pt>
                <c:pt idx="17">
                  <c:v>6.5567547169811338</c:v>
                </c:pt>
                <c:pt idx="18">
                  <c:v>4.7483773584905666</c:v>
                </c:pt>
                <c:pt idx="19">
                  <c:v>6.6122264150943391</c:v>
                </c:pt>
                <c:pt idx="20">
                  <c:v>5.0257358490566064</c:v>
                </c:pt>
                <c:pt idx="21">
                  <c:v>4.2491320754716986</c:v>
                </c:pt>
                <c:pt idx="22">
                  <c:v>5.0923018867924545</c:v>
                </c:pt>
                <c:pt idx="23">
                  <c:v>9.5966037735849081</c:v>
                </c:pt>
                <c:pt idx="24">
                  <c:v>4.8260377358490585</c:v>
                </c:pt>
                <c:pt idx="25">
                  <c:v>4.9369811320754726</c:v>
                </c:pt>
                <c:pt idx="26">
                  <c:v>5.5915471698113226</c:v>
                </c:pt>
                <c:pt idx="27">
                  <c:v>5.4695094339622656</c:v>
                </c:pt>
                <c:pt idx="28">
                  <c:v>4.9702641509433976</c:v>
                </c:pt>
                <c:pt idx="29">
                  <c:v>4.6263396226415097</c:v>
                </c:pt>
                <c:pt idx="30">
                  <c:v>3.6056603773584905</c:v>
                </c:pt>
                <c:pt idx="31">
                  <c:v>3.4836226415094336</c:v>
                </c:pt>
                <c:pt idx="32">
                  <c:v>3.461433962264151</c:v>
                </c:pt>
                <c:pt idx="33">
                  <c:v>3.8275471698113219</c:v>
                </c:pt>
                <c:pt idx="34">
                  <c:v>6.5567547169811338</c:v>
                </c:pt>
              </c:numCache>
            </c:numRef>
          </c:xVal>
          <c:yVal>
            <c:numRef>
              <c:f>'Industry Variance'!$B$49:$B$83</c:f>
              <c:numCache>
                <c:formatCode>0</c:formatCode>
                <c:ptCount val="35"/>
                <c:pt idx="0">
                  <c:v>1</c:v>
                </c:pt>
                <c:pt idx="1">
                  <c:v>2</c:v>
                </c:pt>
                <c:pt idx="2">
                  <c:v>9</c:v>
                </c:pt>
                <c:pt idx="3">
                  <c:v>8</c:v>
                </c:pt>
                <c:pt idx="4">
                  <c:v>7</c:v>
                </c:pt>
                <c:pt idx="5">
                  <c:v>3</c:v>
                </c:pt>
                <c:pt idx="6">
                  <c:v>4</c:v>
                </c:pt>
                <c:pt idx="7">
                  <c:v>13</c:v>
                </c:pt>
                <c:pt idx="8">
                  <c:v>6</c:v>
                </c:pt>
                <c:pt idx="9">
                  <c:v>17</c:v>
                </c:pt>
                <c:pt idx="10">
                  <c:v>5</c:v>
                </c:pt>
                <c:pt idx="11">
                  <c:v>10</c:v>
                </c:pt>
                <c:pt idx="12">
                  <c:v>14</c:v>
                </c:pt>
                <c:pt idx="13">
                  <c:v>16</c:v>
                </c:pt>
                <c:pt idx="14">
                  <c:v>18</c:v>
                </c:pt>
                <c:pt idx="15">
                  <c:v>21</c:v>
                </c:pt>
                <c:pt idx="16">
                  <c:v>15</c:v>
                </c:pt>
                <c:pt idx="17">
                  <c:v>12</c:v>
                </c:pt>
                <c:pt idx="18">
                  <c:v>27</c:v>
                </c:pt>
                <c:pt idx="19">
                  <c:v>11</c:v>
                </c:pt>
                <c:pt idx="20">
                  <c:v>23</c:v>
                </c:pt>
                <c:pt idx="21">
                  <c:v>29</c:v>
                </c:pt>
                <c:pt idx="22">
                  <c:v>22</c:v>
                </c:pt>
                <c:pt idx="23">
                  <c:v>0</c:v>
                </c:pt>
                <c:pt idx="24">
                  <c:v>26</c:v>
                </c:pt>
                <c:pt idx="25">
                  <c:v>25</c:v>
                </c:pt>
                <c:pt idx="26">
                  <c:v>19</c:v>
                </c:pt>
                <c:pt idx="27">
                  <c:v>20</c:v>
                </c:pt>
                <c:pt idx="28">
                  <c:v>24</c:v>
                </c:pt>
                <c:pt idx="29">
                  <c:v>28</c:v>
                </c:pt>
                <c:pt idx="30">
                  <c:v>31</c:v>
                </c:pt>
                <c:pt idx="31">
                  <c:v>32</c:v>
                </c:pt>
                <c:pt idx="32">
                  <c:v>33</c:v>
                </c:pt>
                <c:pt idx="33">
                  <c:v>30</c:v>
                </c:pt>
                <c:pt idx="34">
                  <c:v>34</c:v>
                </c:pt>
              </c:numCache>
            </c:numRef>
          </c:yVal>
          <c:smooth val="0"/>
          <c:extLst>
            <c:ext xmlns:c16="http://schemas.microsoft.com/office/drawing/2014/chart" uri="{C3380CC4-5D6E-409C-BE32-E72D297353CC}">
              <c16:uniqueId val="{00000000-3213-48ED-89E3-AD626B080F17}"/>
            </c:ext>
          </c:extLst>
        </c:ser>
        <c:ser>
          <c:idx val="1"/>
          <c:order val="1"/>
          <c:tx>
            <c:strRef>
              <c:f>'Industry Variance'!$D$48</c:f>
              <c:strCache>
                <c:ptCount val="1"/>
                <c:pt idx="0">
                  <c:v>Typical Hours</c:v>
                </c:pt>
              </c:strCache>
            </c:strRef>
          </c:tx>
          <c:spPr>
            <a:ln w="25400" cap="rnd">
              <a:noFill/>
              <a:round/>
            </a:ln>
            <a:effectLst/>
          </c:spPr>
          <c:marker>
            <c:symbol val="circle"/>
            <c:size val="9"/>
            <c:spPr>
              <a:solidFill>
                <a:schemeClr val="tx2">
                  <a:lumMod val="50000"/>
                  <a:lumOff val="50000"/>
                </a:schemeClr>
              </a:solidFill>
              <a:ln w="15875">
                <a:solidFill>
                  <a:schemeClr val="tx1"/>
                </a:solidFill>
              </a:ln>
              <a:effectLst/>
            </c:spPr>
          </c:marker>
          <c:xVal>
            <c:numRef>
              <c:f>'Industry Variance'!$D$49:$D$83</c:f>
              <c:numCache>
                <c:formatCode>0.00</c:formatCode>
                <c:ptCount val="35"/>
                <c:pt idx="0">
                  <c:v>9.9320754716981128</c:v>
                </c:pt>
                <c:pt idx="1">
                  <c:v>9.2056603773584911</c:v>
                </c:pt>
                <c:pt idx="2">
                  <c:v>8.3207547169811313</c:v>
                </c:pt>
                <c:pt idx="3">
                  <c:v>8.4924528301886824</c:v>
                </c:pt>
                <c:pt idx="4">
                  <c:v>8.5188679245283012</c:v>
                </c:pt>
                <c:pt idx="5">
                  <c:v>9.0471698113207566</c:v>
                </c:pt>
                <c:pt idx="6">
                  <c:v>9.0471698113207566</c:v>
                </c:pt>
                <c:pt idx="7">
                  <c:v>7.6603773584905674</c:v>
                </c:pt>
                <c:pt idx="8">
                  <c:v>8.7301886792452841</c:v>
                </c:pt>
                <c:pt idx="9">
                  <c:v>7.2245283018867923</c:v>
                </c:pt>
                <c:pt idx="10">
                  <c:v>8.7830188679245289</c:v>
                </c:pt>
                <c:pt idx="11">
                  <c:v>8.0433962264150978</c:v>
                </c:pt>
                <c:pt idx="12">
                  <c:v>7.6075471698113226</c:v>
                </c:pt>
                <c:pt idx="13">
                  <c:v>7.3433962264150949</c:v>
                </c:pt>
                <c:pt idx="14">
                  <c:v>6.7490566037735853</c:v>
                </c:pt>
                <c:pt idx="15">
                  <c:v>6.2735849056603783</c:v>
                </c:pt>
                <c:pt idx="16">
                  <c:v>7.6075471698113226</c:v>
                </c:pt>
                <c:pt idx="17">
                  <c:v>7.8056603773584925</c:v>
                </c:pt>
                <c:pt idx="18">
                  <c:v>5.6528301886792462</c:v>
                </c:pt>
                <c:pt idx="19">
                  <c:v>7.8716981132075468</c:v>
                </c:pt>
                <c:pt idx="20">
                  <c:v>5.9830188679245317</c:v>
                </c:pt>
                <c:pt idx="21">
                  <c:v>5.0584905660377366</c:v>
                </c:pt>
                <c:pt idx="22">
                  <c:v>6.062264150943399</c:v>
                </c:pt>
                <c:pt idx="23">
                  <c:v>11.424528301886795</c:v>
                </c:pt>
                <c:pt idx="24">
                  <c:v>5.7452830188679265</c:v>
                </c:pt>
                <c:pt idx="25">
                  <c:v>5.8773584905660385</c:v>
                </c:pt>
                <c:pt idx="26">
                  <c:v>6.6566037735849086</c:v>
                </c:pt>
                <c:pt idx="27">
                  <c:v>6.5113207547169836</c:v>
                </c:pt>
                <c:pt idx="28">
                  <c:v>5.9169811320754739</c:v>
                </c:pt>
                <c:pt idx="29">
                  <c:v>5.5075471698113212</c:v>
                </c:pt>
                <c:pt idx="30">
                  <c:v>4.2924528301886795</c:v>
                </c:pt>
                <c:pt idx="31">
                  <c:v>4.1471698113207545</c:v>
                </c:pt>
                <c:pt idx="32">
                  <c:v>4.120754716981132</c:v>
                </c:pt>
                <c:pt idx="33">
                  <c:v>4.5566037735849072</c:v>
                </c:pt>
                <c:pt idx="34">
                  <c:v>7.8056603773584925</c:v>
                </c:pt>
              </c:numCache>
            </c:numRef>
          </c:xVal>
          <c:yVal>
            <c:numRef>
              <c:f>'Industry Variance'!$B$49:$B$83</c:f>
              <c:numCache>
                <c:formatCode>0</c:formatCode>
                <c:ptCount val="35"/>
                <c:pt idx="0">
                  <c:v>1</c:v>
                </c:pt>
                <c:pt idx="1">
                  <c:v>2</c:v>
                </c:pt>
                <c:pt idx="2">
                  <c:v>9</c:v>
                </c:pt>
                <c:pt idx="3">
                  <c:v>8</c:v>
                </c:pt>
                <c:pt idx="4">
                  <c:v>7</c:v>
                </c:pt>
                <c:pt idx="5">
                  <c:v>3</c:v>
                </c:pt>
                <c:pt idx="6">
                  <c:v>4</c:v>
                </c:pt>
                <c:pt idx="7">
                  <c:v>13</c:v>
                </c:pt>
                <c:pt idx="8">
                  <c:v>6</c:v>
                </c:pt>
                <c:pt idx="9">
                  <c:v>17</c:v>
                </c:pt>
                <c:pt idx="10">
                  <c:v>5</c:v>
                </c:pt>
                <c:pt idx="11">
                  <c:v>10</c:v>
                </c:pt>
                <c:pt idx="12">
                  <c:v>14</c:v>
                </c:pt>
                <c:pt idx="13">
                  <c:v>16</c:v>
                </c:pt>
                <c:pt idx="14">
                  <c:v>18</c:v>
                </c:pt>
                <c:pt idx="15">
                  <c:v>21</c:v>
                </c:pt>
                <c:pt idx="16">
                  <c:v>15</c:v>
                </c:pt>
                <c:pt idx="17">
                  <c:v>12</c:v>
                </c:pt>
                <c:pt idx="18">
                  <c:v>27</c:v>
                </c:pt>
                <c:pt idx="19">
                  <c:v>11</c:v>
                </c:pt>
                <c:pt idx="20">
                  <c:v>23</c:v>
                </c:pt>
                <c:pt idx="21">
                  <c:v>29</c:v>
                </c:pt>
                <c:pt idx="22">
                  <c:v>22</c:v>
                </c:pt>
                <c:pt idx="23">
                  <c:v>0</c:v>
                </c:pt>
                <c:pt idx="24">
                  <c:v>26</c:v>
                </c:pt>
                <c:pt idx="25">
                  <c:v>25</c:v>
                </c:pt>
                <c:pt idx="26">
                  <c:v>19</c:v>
                </c:pt>
                <c:pt idx="27">
                  <c:v>20</c:v>
                </c:pt>
                <c:pt idx="28">
                  <c:v>24</c:v>
                </c:pt>
                <c:pt idx="29">
                  <c:v>28</c:v>
                </c:pt>
                <c:pt idx="30">
                  <c:v>31</c:v>
                </c:pt>
                <c:pt idx="31">
                  <c:v>32</c:v>
                </c:pt>
                <c:pt idx="32">
                  <c:v>33</c:v>
                </c:pt>
                <c:pt idx="33">
                  <c:v>30</c:v>
                </c:pt>
                <c:pt idx="34">
                  <c:v>34</c:v>
                </c:pt>
              </c:numCache>
            </c:numRef>
          </c:yVal>
          <c:smooth val="0"/>
          <c:extLst>
            <c:ext xmlns:c16="http://schemas.microsoft.com/office/drawing/2014/chart" uri="{C3380CC4-5D6E-409C-BE32-E72D297353CC}">
              <c16:uniqueId val="{00000001-3213-48ED-89E3-AD626B080F17}"/>
            </c:ext>
          </c:extLst>
        </c:ser>
        <c:ser>
          <c:idx val="2"/>
          <c:order val="2"/>
          <c:tx>
            <c:strRef>
              <c:f>'Industry Variance'!$E$48</c:f>
              <c:strCache>
                <c:ptCount val="1"/>
                <c:pt idx="0">
                  <c:v>Peak Hours</c:v>
                </c:pt>
              </c:strCache>
            </c:strRef>
          </c:tx>
          <c:spPr>
            <a:ln w="25400" cap="rnd">
              <a:noFill/>
              <a:round/>
            </a:ln>
            <a:effectLst/>
          </c:spPr>
          <c:marker>
            <c:symbol val="square"/>
            <c:size val="9"/>
            <c:spPr>
              <a:solidFill>
                <a:schemeClr val="accent2">
                  <a:lumMod val="60000"/>
                  <a:lumOff val="40000"/>
                </a:schemeClr>
              </a:solidFill>
              <a:ln w="15875">
                <a:solidFill>
                  <a:schemeClr val="tx1"/>
                </a:solidFill>
              </a:ln>
              <a:effectLst/>
            </c:spPr>
          </c:marker>
          <c:xVal>
            <c:numRef>
              <c:f>'Industry Variance'!$E$49:$E$83</c:f>
              <c:numCache>
                <c:formatCode>0.00</c:formatCode>
                <c:ptCount val="35"/>
                <c:pt idx="0">
                  <c:v>11.521207547169812</c:v>
                </c:pt>
                <c:pt idx="1">
                  <c:v>10.678566037735852</c:v>
                </c:pt>
                <c:pt idx="2">
                  <c:v>9.6520754716981134</c:v>
                </c:pt>
                <c:pt idx="3">
                  <c:v>9.8512452830188728</c:v>
                </c:pt>
                <c:pt idx="4">
                  <c:v>9.8818867924528302</c:v>
                </c:pt>
                <c:pt idx="5">
                  <c:v>10.494716981132079</c:v>
                </c:pt>
                <c:pt idx="6">
                  <c:v>10.494716981132079</c:v>
                </c:pt>
                <c:pt idx="7">
                  <c:v>8.8860377358490599</c:v>
                </c:pt>
                <c:pt idx="8">
                  <c:v>10.12701886792453</c:v>
                </c:pt>
                <c:pt idx="9">
                  <c:v>8.3804528301886805</c:v>
                </c:pt>
                <c:pt idx="10">
                  <c:v>10.188301886792456</c:v>
                </c:pt>
                <c:pt idx="11">
                  <c:v>9.3303396226415138</c:v>
                </c:pt>
                <c:pt idx="12">
                  <c:v>8.8247547169811345</c:v>
                </c:pt>
                <c:pt idx="13">
                  <c:v>8.5183396226415109</c:v>
                </c:pt>
                <c:pt idx="14">
                  <c:v>7.8289056603773597</c:v>
                </c:pt>
                <c:pt idx="15">
                  <c:v>7.2773584905660398</c:v>
                </c:pt>
                <c:pt idx="16">
                  <c:v>8.8247547169811345</c:v>
                </c:pt>
                <c:pt idx="17">
                  <c:v>9.054566037735853</c:v>
                </c:pt>
                <c:pt idx="18">
                  <c:v>6.5572830188679267</c:v>
                </c:pt>
                <c:pt idx="19">
                  <c:v>9.1311698113207562</c:v>
                </c:pt>
                <c:pt idx="20">
                  <c:v>6.940301886792458</c:v>
                </c:pt>
                <c:pt idx="21">
                  <c:v>5.8678490566037755</c:v>
                </c:pt>
                <c:pt idx="22">
                  <c:v>7.0322264150943434</c:v>
                </c:pt>
                <c:pt idx="23">
                  <c:v>13.252452830188684</c:v>
                </c:pt>
                <c:pt idx="24">
                  <c:v>6.6645283018867953</c:v>
                </c:pt>
                <c:pt idx="25">
                  <c:v>6.8177358490566053</c:v>
                </c:pt>
                <c:pt idx="26">
                  <c:v>7.7216603773584946</c:v>
                </c:pt>
                <c:pt idx="27">
                  <c:v>7.5531320754717015</c:v>
                </c:pt>
                <c:pt idx="28">
                  <c:v>6.8636981132075503</c:v>
                </c:pt>
                <c:pt idx="29">
                  <c:v>6.3887547169811336</c:v>
                </c:pt>
                <c:pt idx="30">
                  <c:v>4.9792452830188685</c:v>
                </c:pt>
                <c:pt idx="31">
                  <c:v>4.8107169811320754</c:v>
                </c:pt>
                <c:pt idx="32">
                  <c:v>4.7800754716981135</c:v>
                </c:pt>
                <c:pt idx="33">
                  <c:v>5.2856603773584929</c:v>
                </c:pt>
                <c:pt idx="34">
                  <c:v>9.054566037735853</c:v>
                </c:pt>
              </c:numCache>
            </c:numRef>
          </c:xVal>
          <c:yVal>
            <c:numRef>
              <c:f>'Industry Variance'!$B$49:$B$83</c:f>
              <c:numCache>
                <c:formatCode>0</c:formatCode>
                <c:ptCount val="35"/>
                <c:pt idx="0">
                  <c:v>1</c:v>
                </c:pt>
                <c:pt idx="1">
                  <c:v>2</c:v>
                </c:pt>
                <c:pt idx="2">
                  <c:v>9</c:v>
                </c:pt>
                <c:pt idx="3">
                  <c:v>8</c:v>
                </c:pt>
                <c:pt idx="4">
                  <c:v>7</c:v>
                </c:pt>
                <c:pt idx="5">
                  <c:v>3</c:v>
                </c:pt>
                <c:pt idx="6">
                  <c:v>4</c:v>
                </c:pt>
                <c:pt idx="7">
                  <c:v>13</c:v>
                </c:pt>
                <c:pt idx="8">
                  <c:v>6</c:v>
                </c:pt>
                <c:pt idx="9">
                  <c:v>17</c:v>
                </c:pt>
                <c:pt idx="10">
                  <c:v>5</c:v>
                </c:pt>
                <c:pt idx="11">
                  <c:v>10</c:v>
                </c:pt>
                <c:pt idx="12">
                  <c:v>14</c:v>
                </c:pt>
                <c:pt idx="13">
                  <c:v>16</c:v>
                </c:pt>
                <c:pt idx="14">
                  <c:v>18</c:v>
                </c:pt>
                <c:pt idx="15">
                  <c:v>21</c:v>
                </c:pt>
                <c:pt idx="16">
                  <c:v>15</c:v>
                </c:pt>
                <c:pt idx="17">
                  <c:v>12</c:v>
                </c:pt>
                <c:pt idx="18">
                  <c:v>27</c:v>
                </c:pt>
                <c:pt idx="19">
                  <c:v>11</c:v>
                </c:pt>
                <c:pt idx="20">
                  <c:v>23</c:v>
                </c:pt>
                <c:pt idx="21">
                  <c:v>29</c:v>
                </c:pt>
                <c:pt idx="22">
                  <c:v>22</c:v>
                </c:pt>
                <c:pt idx="23">
                  <c:v>0</c:v>
                </c:pt>
                <c:pt idx="24">
                  <c:v>26</c:v>
                </c:pt>
                <c:pt idx="25">
                  <c:v>25</c:v>
                </c:pt>
                <c:pt idx="26">
                  <c:v>19</c:v>
                </c:pt>
                <c:pt idx="27">
                  <c:v>20</c:v>
                </c:pt>
                <c:pt idx="28">
                  <c:v>24</c:v>
                </c:pt>
                <c:pt idx="29">
                  <c:v>28</c:v>
                </c:pt>
                <c:pt idx="30">
                  <c:v>31</c:v>
                </c:pt>
                <c:pt idx="31">
                  <c:v>32</c:v>
                </c:pt>
                <c:pt idx="32">
                  <c:v>33</c:v>
                </c:pt>
                <c:pt idx="33">
                  <c:v>30</c:v>
                </c:pt>
                <c:pt idx="34">
                  <c:v>34</c:v>
                </c:pt>
              </c:numCache>
            </c:numRef>
          </c:yVal>
          <c:smooth val="0"/>
          <c:extLst>
            <c:ext xmlns:c16="http://schemas.microsoft.com/office/drawing/2014/chart" uri="{C3380CC4-5D6E-409C-BE32-E72D297353CC}">
              <c16:uniqueId val="{00000002-3213-48ED-89E3-AD626B080F17}"/>
            </c:ext>
          </c:extLst>
        </c:ser>
        <c:ser>
          <c:idx val="5"/>
          <c:order val="3"/>
          <c:tx>
            <c:strRef>
              <c:f>'Industry Variance'!$F$48</c:f>
              <c:strCache>
                <c:ptCount val="1"/>
                <c:pt idx="0">
                  <c:v>X for Region Label</c:v>
                </c:pt>
              </c:strCache>
            </c:strRef>
          </c:tx>
          <c:spPr>
            <a:ln w="25400" cap="rnd">
              <a:noFill/>
              <a:round/>
            </a:ln>
            <a:effectLst/>
          </c:spPr>
          <c:marker>
            <c:symbol val="none"/>
          </c:marker>
          <c:dLbls>
            <c:dLbl>
              <c:idx val="0"/>
              <c:tx>
                <c:rich>
                  <a:bodyPr/>
                  <a:lstStyle/>
                  <a:p>
                    <a:fld id="{F0526B3F-DFD4-44A0-8786-1C311277220D}"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213-48ED-89E3-AD626B080F17}"/>
                </c:ext>
              </c:extLst>
            </c:dLbl>
            <c:dLbl>
              <c:idx val="1"/>
              <c:tx>
                <c:rich>
                  <a:bodyPr/>
                  <a:lstStyle/>
                  <a:p>
                    <a:fld id="{712C3F30-F740-47B4-ABE4-619260E4D495}"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213-48ED-89E3-AD626B080F17}"/>
                </c:ext>
              </c:extLst>
            </c:dLbl>
            <c:dLbl>
              <c:idx val="2"/>
              <c:tx>
                <c:rich>
                  <a:bodyPr/>
                  <a:lstStyle/>
                  <a:p>
                    <a:fld id="{D925CB56-EC7D-4F54-B223-EA12AE2A03AB}"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213-48ED-89E3-AD626B080F17}"/>
                </c:ext>
              </c:extLst>
            </c:dLbl>
            <c:dLbl>
              <c:idx val="3"/>
              <c:tx>
                <c:rich>
                  <a:bodyPr/>
                  <a:lstStyle/>
                  <a:p>
                    <a:fld id="{D72FACCB-5580-4868-A4D7-ABEA917D414A}"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213-48ED-89E3-AD626B080F17}"/>
                </c:ext>
              </c:extLst>
            </c:dLbl>
            <c:dLbl>
              <c:idx val="4"/>
              <c:tx>
                <c:rich>
                  <a:bodyPr/>
                  <a:lstStyle/>
                  <a:p>
                    <a:fld id="{91F43193-FBAD-47C7-A116-AD18695C5B09}"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213-48ED-89E3-AD626B080F17}"/>
                </c:ext>
              </c:extLst>
            </c:dLbl>
            <c:dLbl>
              <c:idx val="5"/>
              <c:tx>
                <c:rich>
                  <a:bodyPr/>
                  <a:lstStyle/>
                  <a:p>
                    <a:fld id="{DF3FA9BD-CFEC-4277-90A7-964B1DCD8EDB}"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213-48ED-89E3-AD626B080F17}"/>
                </c:ext>
              </c:extLst>
            </c:dLbl>
            <c:dLbl>
              <c:idx val="6"/>
              <c:tx>
                <c:rich>
                  <a:bodyPr/>
                  <a:lstStyle/>
                  <a:p>
                    <a:fld id="{590D4449-D980-4433-ADAE-9D28B676F75C}"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213-48ED-89E3-AD626B080F17}"/>
                </c:ext>
              </c:extLst>
            </c:dLbl>
            <c:dLbl>
              <c:idx val="7"/>
              <c:tx>
                <c:rich>
                  <a:bodyPr/>
                  <a:lstStyle/>
                  <a:p>
                    <a:fld id="{38BF078D-4ABE-44BD-AA03-8E90972D9ABB}"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213-48ED-89E3-AD626B080F17}"/>
                </c:ext>
              </c:extLst>
            </c:dLbl>
            <c:dLbl>
              <c:idx val="8"/>
              <c:tx>
                <c:rich>
                  <a:bodyPr/>
                  <a:lstStyle/>
                  <a:p>
                    <a:fld id="{660ABC13-2251-4D0E-87F1-D3E42B215700}"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213-48ED-89E3-AD626B080F17}"/>
                </c:ext>
              </c:extLst>
            </c:dLbl>
            <c:dLbl>
              <c:idx val="9"/>
              <c:tx>
                <c:rich>
                  <a:bodyPr/>
                  <a:lstStyle/>
                  <a:p>
                    <a:fld id="{3F49181C-C749-43D9-A32A-E7CBEB88E7E1}"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213-48ED-89E3-AD626B080F17}"/>
                </c:ext>
              </c:extLst>
            </c:dLbl>
            <c:dLbl>
              <c:idx val="10"/>
              <c:tx>
                <c:rich>
                  <a:bodyPr/>
                  <a:lstStyle/>
                  <a:p>
                    <a:fld id="{F34A4CDF-E312-42DC-B7D9-7D06E6521899}"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213-48ED-89E3-AD626B080F17}"/>
                </c:ext>
              </c:extLst>
            </c:dLbl>
            <c:dLbl>
              <c:idx val="11"/>
              <c:tx>
                <c:rich>
                  <a:bodyPr/>
                  <a:lstStyle/>
                  <a:p>
                    <a:fld id="{213A764B-FA82-4659-9270-948081116922}"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213-48ED-89E3-AD626B080F17}"/>
                </c:ext>
              </c:extLst>
            </c:dLbl>
            <c:dLbl>
              <c:idx val="12"/>
              <c:tx>
                <c:rich>
                  <a:bodyPr/>
                  <a:lstStyle/>
                  <a:p>
                    <a:fld id="{95FE8B97-4B66-43A8-98A5-7AF5E035DF63}"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213-48ED-89E3-AD626B080F17}"/>
                </c:ext>
              </c:extLst>
            </c:dLbl>
            <c:dLbl>
              <c:idx val="13"/>
              <c:tx>
                <c:rich>
                  <a:bodyPr/>
                  <a:lstStyle/>
                  <a:p>
                    <a:fld id="{54D2967D-604E-4E33-AF4B-26FEBF4C8DCF}"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213-48ED-89E3-AD626B080F17}"/>
                </c:ext>
              </c:extLst>
            </c:dLbl>
            <c:dLbl>
              <c:idx val="14"/>
              <c:tx>
                <c:rich>
                  <a:bodyPr/>
                  <a:lstStyle/>
                  <a:p>
                    <a:fld id="{188C9739-7D87-46C7-9C86-F73B9F486C41}"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213-48ED-89E3-AD626B080F17}"/>
                </c:ext>
              </c:extLst>
            </c:dLbl>
            <c:dLbl>
              <c:idx val="15"/>
              <c:tx>
                <c:rich>
                  <a:bodyPr/>
                  <a:lstStyle/>
                  <a:p>
                    <a:fld id="{3620D3FD-0BF4-4B64-BDBD-AE33D29BD278}"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213-48ED-89E3-AD626B080F17}"/>
                </c:ext>
              </c:extLst>
            </c:dLbl>
            <c:dLbl>
              <c:idx val="16"/>
              <c:tx>
                <c:rich>
                  <a:bodyPr/>
                  <a:lstStyle/>
                  <a:p>
                    <a:fld id="{A530EB97-1DF2-40DF-87C7-F936D6A03FD3}"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213-48ED-89E3-AD626B080F17}"/>
                </c:ext>
              </c:extLst>
            </c:dLbl>
            <c:dLbl>
              <c:idx val="17"/>
              <c:tx>
                <c:rich>
                  <a:bodyPr/>
                  <a:lstStyle/>
                  <a:p>
                    <a:fld id="{7C4487FA-0592-4DB6-ADFB-D238AC02D05F}"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213-48ED-89E3-AD626B080F17}"/>
                </c:ext>
              </c:extLst>
            </c:dLbl>
            <c:dLbl>
              <c:idx val="18"/>
              <c:tx>
                <c:rich>
                  <a:bodyPr/>
                  <a:lstStyle/>
                  <a:p>
                    <a:fld id="{D7F96647-4998-4FC6-BEC7-49C8D31B0618}"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213-48ED-89E3-AD626B080F17}"/>
                </c:ext>
              </c:extLst>
            </c:dLbl>
            <c:dLbl>
              <c:idx val="19"/>
              <c:tx>
                <c:rich>
                  <a:bodyPr/>
                  <a:lstStyle/>
                  <a:p>
                    <a:fld id="{5BD771EB-71DF-46BC-AC9C-EAF9F72B7784}"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213-48ED-89E3-AD626B080F17}"/>
                </c:ext>
              </c:extLst>
            </c:dLbl>
            <c:dLbl>
              <c:idx val="20"/>
              <c:tx>
                <c:rich>
                  <a:bodyPr/>
                  <a:lstStyle/>
                  <a:p>
                    <a:fld id="{707A4331-5CA0-4B0A-A5CA-B6630CB26F32}"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213-48ED-89E3-AD626B080F17}"/>
                </c:ext>
              </c:extLst>
            </c:dLbl>
            <c:dLbl>
              <c:idx val="21"/>
              <c:tx>
                <c:rich>
                  <a:bodyPr/>
                  <a:lstStyle/>
                  <a:p>
                    <a:fld id="{445AAFA8-9ABD-45D7-B352-53BB24A12018}"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3213-48ED-89E3-AD626B080F17}"/>
                </c:ext>
              </c:extLst>
            </c:dLbl>
            <c:dLbl>
              <c:idx val="22"/>
              <c:tx>
                <c:rich>
                  <a:bodyPr/>
                  <a:lstStyle/>
                  <a:p>
                    <a:fld id="{FAC1DC2E-04F5-4E45-9DAE-4D1DD64A9435}"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3213-48ED-89E3-AD626B080F17}"/>
                </c:ext>
              </c:extLst>
            </c:dLbl>
            <c:dLbl>
              <c:idx val="23"/>
              <c:tx>
                <c:rich>
                  <a:bodyPr/>
                  <a:lstStyle/>
                  <a:p>
                    <a:fld id="{D12259C7-2A7A-43AA-B344-A698737A4CFA}"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3213-48ED-89E3-AD626B080F17}"/>
                </c:ext>
              </c:extLst>
            </c:dLbl>
            <c:dLbl>
              <c:idx val="24"/>
              <c:tx>
                <c:rich>
                  <a:bodyPr/>
                  <a:lstStyle/>
                  <a:p>
                    <a:fld id="{5F5C8455-BC13-464E-B75C-B9E869596C08}"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3213-48ED-89E3-AD626B080F17}"/>
                </c:ext>
              </c:extLst>
            </c:dLbl>
            <c:dLbl>
              <c:idx val="25"/>
              <c:tx>
                <c:rich>
                  <a:bodyPr/>
                  <a:lstStyle/>
                  <a:p>
                    <a:fld id="{10FDE8BC-D715-4B78-A3EB-70975776DB92}"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3213-48ED-89E3-AD626B080F17}"/>
                </c:ext>
              </c:extLst>
            </c:dLbl>
            <c:dLbl>
              <c:idx val="26"/>
              <c:tx>
                <c:rich>
                  <a:bodyPr/>
                  <a:lstStyle/>
                  <a:p>
                    <a:fld id="{247DAF8E-5274-4690-B696-09CD45C7A6F1}"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3213-48ED-89E3-AD626B080F17}"/>
                </c:ext>
              </c:extLst>
            </c:dLbl>
            <c:dLbl>
              <c:idx val="27"/>
              <c:tx>
                <c:rich>
                  <a:bodyPr/>
                  <a:lstStyle/>
                  <a:p>
                    <a:fld id="{D021AFDC-58AA-4567-A4D2-E9E35D15E558}"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3213-48ED-89E3-AD626B080F17}"/>
                </c:ext>
              </c:extLst>
            </c:dLbl>
            <c:dLbl>
              <c:idx val="28"/>
              <c:tx>
                <c:rich>
                  <a:bodyPr/>
                  <a:lstStyle/>
                  <a:p>
                    <a:fld id="{CF2A9DA0-7086-4BA7-A9BC-A673BF6DB92B}"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3213-48ED-89E3-AD626B080F17}"/>
                </c:ext>
              </c:extLst>
            </c:dLbl>
            <c:dLbl>
              <c:idx val="29"/>
              <c:tx>
                <c:rich>
                  <a:bodyPr/>
                  <a:lstStyle/>
                  <a:p>
                    <a:fld id="{B8EBE9CE-74AB-47F9-87E2-327504E07F79}"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3213-48ED-89E3-AD626B080F17}"/>
                </c:ext>
              </c:extLst>
            </c:dLbl>
            <c:dLbl>
              <c:idx val="30"/>
              <c:tx>
                <c:rich>
                  <a:bodyPr/>
                  <a:lstStyle/>
                  <a:p>
                    <a:fld id="{28F08D0B-618E-43A9-A72E-CF3091695CC6}"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3213-48ED-89E3-AD626B080F17}"/>
                </c:ext>
              </c:extLst>
            </c:dLbl>
            <c:dLbl>
              <c:idx val="31"/>
              <c:tx>
                <c:rich>
                  <a:bodyPr/>
                  <a:lstStyle/>
                  <a:p>
                    <a:fld id="{8C51CB06-85B8-4F82-9034-947F6753D07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3213-48ED-89E3-AD626B080F17}"/>
                </c:ext>
              </c:extLst>
            </c:dLbl>
            <c:dLbl>
              <c:idx val="32"/>
              <c:tx>
                <c:rich>
                  <a:bodyPr/>
                  <a:lstStyle/>
                  <a:p>
                    <a:fld id="{067B1DD1-66B7-4E81-BB96-E8F7878E7F44}"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3213-48ED-89E3-AD626B080F17}"/>
                </c:ext>
              </c:extLst>
            </c:dLbl>
            <c:dLbl>
              <c:idx val="33"/>
              <c:tx>
                <c:rich>
                  <a:bodyPr/>
                  <a:lstStyle/>
                  <a:p>
                    <a:fld id="{84CD3E40-0B0E-4013-A5BD-2525BA0FAFD7}"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3213-48ED-89E3-AD626B080F17}"/>
                </c:ext>
              </c:extLst>
            </c:dLbl>
            <c:dLbl>
              <c:idx val="34"/>
              <c:tx>
                <c:rich>
                  <a:bodyPr/>
                  <a:lstStyle/>
                  <a:p>
                    <a:fld id="{3F6DFB92-1743-45A7-920F-7CDFD94755BE}" type="CELLRANGE">
                      <a:rPr lang="en-US"/>
                      <a:pPr/>
                      <a:t>[CELLRANGE]</a:t>
                    </a:fld>
                    <a:endParaRPr lang="en-US"/>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3213-48ED-89E3-AD626B080F17}"/>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'Industry Variance'!$F$49:$F$83</c:f>
              <c:numCache>
                <c:formatCode>General</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xVal>
          <c:yVal>
            <c:numRef>
              <c:f>'Industry Variance'!$B$49:$B$83</c:f>
              <c:numCache>
                <c:formatCode>0</c:formatCode>
                <c:ptCount val="35"/>
                <c:pt idx="0">
                  <c:v>1</c:v>
                </c:pt>
                <c:pt idx="1">
                  <c:v>2</c:v>
                </c:pt>
                <c:pt idx="2">
                  <c:v>9</c:v>
                </c:pt>
                <c:pt idx="3">
                  <c:v>8</c:v>
                </c:pt>
                <c:pt idx="4">
                  <c:v>7</c:v>
                </c:pt>
                <c:pt idx="5">
                  <c:v>3</c:v>
                </c:pt>
                <c:pt idx="6">
                  <c:v>4</c:v>
                </c:pt>
                <c:pt idx="7">
                  <c:v>13</c:v>
                </c:pt>
                <c:pt idx="8">
                  <c:v>6</c:v>
                </c:pt>
                <c:pt idx="9">
                  <c:v>17</c:v>
                </c:pt>
                <c:pt idx="10">
                  <c:v>5</c:v>
                </c:pt>
                <c:pt idx="11">
                  <c:v>10</c:v>
                </c:pt>
                <c:pt idx="12">
                  <c:v>14</c:v>
                </c:pt>
                <c:pt idx="13">
                  <c:v>16</c:v>
                </c:pt>
                <c:pt idx="14">
                  <c:v>18</c:v>
                </c:pt>
                <c:pt idx="15">
                  <c:v>21</c:v>
                </c:pt>
                <c:pt idx="16">
                  <c:v>15</c:v>
                </c:pt>
                <c:pt idx="17">
                  <c:v>12</c:v>
                </c:pt>
                <c:pt idx="18">
                  <c:v>27</c:v>
                </c:pt>
                <c:pt idx="19">
                  <c:v>11</c:v>
                </c:pt>
                <c:pt idx="20">
                  <c:v>23</c:v>
                </c:pt>
                <c:pt idx="21">
                  <c:v>29</c:v>
                </c:pt>
                <c:pt idx="22">
                  <c:v>22</c:v>
                </c:pt>
                <c:pt idx="23">
                  <c:v>0</c:v>
                </c:pt>
                <c:pt idx="24">
                  <c:v>26</c:v>
                </c:pt>
                <c:pt idx="25">
                  <c:v>25</c:v>
                </c:pt>
                <c:pt idx="26">
                  <c:v>19</c:v>
                </c:pt>
                <c:pt idx="27">
                  <c:v>20</c:v>
                </c:pt>
                <c:pt idx="28">
                  <c:v>24</c:v>
                </c:pt>
                <c:pt idx="29">
                  <c:v>28</c:v>
                </c:pt>
                <c:pt idx="30">
                  <c:v>31</c:v>
                </c:pt>
                <c:pt idx="31">
                  <c:v>32</c:v>
                </c:pt>
                <c:pt idx="32">
                  <c:v>33</c:v>
                </c:pt>
                <c:pt idx="33">
                  <c:v>30</c:v>
                </c:pt>
                <c:pt idx="34">
                  <c:v>34</c:v>
                </c:pt>
              </c:numCache>
            </c:numRef>
          </c:yVal>
          <c:smooth val="0"/>
          <c:extLst>
            <c:ext xmlns:c15="http://schemas.microsoft.com/office/drawing/2012/chart" uri="{02D57815-91ED-43cb-92C2-25804820EDAC}">
              <c15:datalabelsRange>
                <c15:f>'Industry Variance'!$A$49:$A$83</c15:f>
                <c15:dlblRangeCache>
                  <c:ptCount val="35"/>
                  <c:pt idx="0">
                    <c:v>Delhi</c:v>
                  </c:pt>
                  <c:pt idx="1">
                    <c:v>Maharashtra</c:v>
                  </c:pt>
                  <c:pt idx="2">
                    <c:v>Bihar</c:v>
                  </c:pt>
                  <c:pt idx="3">
                    <c:v>West Bengal</c:v>
                  </c:pt>
                  <c:pt idx="4">
                    <c:v>Assam</c:v>
                  </c:pt>
                  <c:pt idx="5">
                    <c:v>Chhattisgarh</c:v>
                  </c:pt>
                  <c:pt idx="6">
                    <c:v>Rajasthan</c:v>
                  </c:pt>
                  <c:pt idx="7">
                    <c:v>Punjab</c:v>
                  </c:pt>
                  <c:pt idx="8">
                    <c:v>Gujarat</c:v>
                  </c:pt>
                  <c:pt idx="9">
                    <c:v>Haryana</c:v>
                  </c:pt>
                  <c:pt idx="10">
                    <c:v>Karnataka</c:v>
                  </c:pt>
                  <c:pt idx="11">
                    <c:v>Madhya Pradesh</c:v>
                  </c:pt>
                  <c:pt idx="12">
                    <c:v>Meghalaya</c:v>
                  </c:pt>
                  <c:pt idx="13">
                    <c:v>Kerala</c:v>
                  </c:pt>
                  <c:pt idx="14">
                    <c:v>Andhra Pradesh</c:v>
                  </c:pt>
                  <c:pt idx="15">
                    <c:v>Himachal Pradesh</c:v>
                  </c:pt>
                  <c:pt idx="16">
                    <c:v>Uttar Pradesh</c:v>
                  </c:pt>
                  <c:pt idx="17">
                    <c:v>Tamil Nadu</c:v>
                  </c:pt>
                  <c:pt idx="18">
                    <c:v>Jharkhand</c:v>
                  </c:pt>
                  <c:pt idx="19">
                    <c:v>Telangana</c:v>
                  </c:pt>
                  <c:pt idx="20">
                    <c:v>Uttarakhand</c:v>
                  </c:pt>
                  <c:pt idx="21">
                    <c:v>Manipur</c:v>
                  </c:pt>
                  <c:pt idx="22">
                    <c:v>Chandigarh</c:v>
                  </c:pt>
                  <c:pt idx="23">
                    <c:v>Lakshadweep</c:v>
                  </c:pt>
                  <c:pt idx="24">
                    <c:v>Nagaland</c:v>
                  </c:pt>
                  <c:pt idx="25">
                    <c:v>Goa</c:v>
                  </c:pt>
                  <c:pt idx="26">
                    <c:v>Odisha</c:v>
                  </c:pt>
                  <c:pt idx="27">
                    <c:v>And. &amp; Nicobar Isl</c:v>
                  </c:pt>
                  <c:pt idx="28">
                    <c:v>Puducherry</c:v>
                  </c:pt>
                  <c:pt idx="29">
                    <c:v>Mizoram</c:v>
                  </c:pt>
                  <c:pt idx="30">
                    <c:v>Dadra &amp; Nagar H.</c:v>
                  </c:pt>
                  <c:pt idx="31">
                    <c:v>Daman &amp; Diu</c:v>
                  </c:pt>
                  <c:pt idx="32">
                    <c:v>Arunachal Pradesh</c:v>
                  </c:pt>
                  <c:pt idx="33">
                    <c:v>Jammu &amp; Kashmir</c:v>
                  </c:pt>
                  <c:pt idx="34">
                    <c:v>India (Avg.)</c:v>
                  </c:pt>
                </c15:dlblRangeCache>
              </c15:datalabelsRange>
            </c:ext>
            <c:ext xmlns:c16="http://schemas.microsoft.com/office/drawing/2014/chart" uri="{C3380CC4-5D6E-409C-BE32-E72D297353CC}">
              <c16:uniqueId val="{00000028-3213-48ED-89E3-AD626B080F17}"/>
            </c:ext>
          </c:extLst>
        </c:ser>
        <c:dLbls>
          <c:showLegendKey val="0"/>
          <c:showVal val="0"/>
          <c:showCatName val="0"/>
          <c:showSerName val="0"/>
          <c:showPercent val="0"/>
          <c:showBubbleSize val="0"/>
        </c:dLbls>
        <c:axId val="235691871"/>
        <c:axId val="235702431"/>
      </c:scatterChart>
      <c:valAx>
        <c:axId val="23569187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en-US"/>
                  <a:t>Rs / kWh</a:t>
                </a:r>
              </a:p>
            </c:rich>
          </c:tx>
          <c:layout>
            <c:manualLayout>
              <c:xMode val="edge"/>
              <c:yMode val="edge"/>
              <c:x val="0.52986744206074576"/>
              <c:y val="4.5809041399475732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high"/>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235702431"/>
        <c:crosses val="autoZero"/>
        <c:crossBetween val="midCat"/>
        <c:majorUnit val="2"/>
      </c:valAx>
      <c:valAx>
        <c:axId val="235702431"/>
        <c:scaling>
          <c:orientation val="minMax"/>
          <c:max val="34"/>
          <c:min val="0"/>
        </c:scaling>
        <c:delete val="1"/>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235691871"/>
        <c:crosses val="autoZero"/>
        <c:crossBetween val="midCat"/>
        <c:majorUnit val="1"/>
      </c:val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t>India's Industrial Energy Use by Subsector in 2022</a:t>
            </a:r>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barChart>
        <c:barDir val="bar"/>
        <c:grouping val="stacked"/>
        <c:varyColors val="0"/>
        <c:ser>
          <c:idx val="0"/>
          <c:order val="0"/>
          <c:tx>
            <c:strRef>
              <c:f>'Industrial Energy &amp; CO2 Graphs'!$C$31</c:f>
              <c:strCache>
                <c:ptCount val="1"/>
                <c:pt idx="0">
                  <c:v>Coal</c:v>
                </c:pt>
              </c:strCache>
            </c:strRef>
          </c:tx>
          <c:spPr>
            <a:solidFill>
              <a:schemeClr val="tx1">
                <a:lumMod val="65000"/>
                <a:lumOff val="35000"/>
              </a:schemeClr>
            </a:solidFill>
            <a:ln>
              <a:noFill/>
            </a:ln>
            <a:effectLst/>
          </c:spPr>
          <c:invertIfNegative val="0"/>
          <c:cat>
            <c:strRef>
              <c:f>'Industrial Energy &amp; CO2 Graphs'!$B$32:$B$50</c:f>
              <c:strCache>
                <c:ptCount val="19"/>
                <c:pt idx="0">
                  <c:v>Iron &amp; steel</c:v>
                </c:pt>
                <c:pt idx="1">
                  <c:v>Chemicals</c:v>
                </c:pt>
                <c:pt idx="2">
                  <c:v>Food, beverage, &amp; tobacco</c:v>
                </c:pt>
                <c:pt idx="3">
                  <c:v>Non-metallic minerals</c:v>
                </c:pt>
                <c:pt idx="4">
                  <c:v>Other manufacturing</c:v>
                </c:pt>
                <c:pt idx="5">
                  <c:v>Refining &amp; fuel processing</c:v>
                </c:pt>
                <c:pt idx="6">
                  <c:v>Pulp, paper, &amp; printing</c:v>
                </c:pt>
                <c:pt idx="7">
                  <c:v>Textiles, leather, &amp; apparel</c:v>
                </c:pt>
                <c:pt idx="8">
                  <c:v>Plastic &amp; rubber products</c:v>
                </c:pt>
                <c:pt idx="9">
                  <c:v>Wood &amp; furniture</c:v>
                </c:pt>
                <c:pt idx="10">
                  <c:v>Vehicles &amp; transport equipment</c:v>
                </c:pt>
                <c:pt idx="11">
                  <c:v>Nonferrous metals</c:v>
                </c:pt>
                <c:pt idx="12">
                  <c:v>Other metal products</c:v>
                </c:pt>
                <c:pt idx="13">
                  <c:v>Electronics</c:v>
                </c:pt>
                <c:pt idx="14">
                  <c:v>Machinery</c:v>
                </c:pt>
                <c:pt idx="16">
                  <c:v>Agriculture</c:v>
                </c:pt>
                <c:pt idx="17">
                  <c:v>Mining</c:v>
                </c:pt>
                <c:pt idx="18">
                  <c:v>Construction</c:v>
                </c:pt>
              </c:strCache>
            </c:strRef>
          </c:cat>
          <c:val>
            <c:numRef>
              <c:f>'Industrial Energy &amp; CO2 Graphs'!$C$32:$C$50</c:f>
              <c:numCache>
                <c:formatCode>0.000</c:formatCode>
                <c:ptCount val="19"/>
                <c:pt idx="0">
                  <c:v>3.2200496655000004</c:v>
                </c:pt>
                <c:pt idx="1">
                  <c:v>0.38876550566512807</c:v>
                </c:pt>
                <c:pt idx="2">
                  <c:v>0.17373615232899708</c:v>
                </c:pt>
                <c:pt idx="3">
                  <c:v>0.83730949589683479</c:v>
                </c:pt>
                <c:pt idx="4">
                  <c:v>0.28781880944853222</c:v>
                </c:pt>
                <c:pt idx="5">
                  <c:v>5.8939038686987105E-2</c:v>
                </c:pt>
                <c:pt idx="6">
                  <c:v>0.16448983759966432</c:v>
                </c:pt>
                <c:pt idx="7">
                  <c:v>0.18145892656315568</c:v>
                </c:pt>
                <c:pt idx="8">
                  <c:v>0.14699538984473356</c:v>
                </c:pt>
                <c:pt idx="9">
                  <c:v>8.4740373059169122E-2</c:v>
                </c:pt>
                <c:pt idx="10">
                  <c:v>1.3481828839390386E-3</c:v>
                </c:pt>
                <c:pt idx="11">
                  <c:v>1.0123E-2</c:v>
                </c:pt>
                <c:pt idx="12">
                  <c:v>2.2274325908558032E-3</c:v>
                </c:pt>
                <c:pt idx="13">
                  <c:v>2.9308323563892145E-5</c:v>
                </c:pt>
                <c:pt idx="14">
                  <c:v>1.9050410316529896E-3</c:v>
                </c:pt>
                <c:pt idx="16">
                  <c:v>0</c:v>
                </c:pt>
                <c:pt idx="17">
                  <c:v>0</c:v>
                </c:pt>
                <c:pt idx="18">
                  <c:v>0</c:v>
                </c:pt>
              </c:numCache>
            </c:numRef>
          </c:val>
          <c:extLst>
            <c:ext xmlns:c16="http://schemas.microsoft.com/office/drawing/2014/chart" uri="{C3380CC4-5D6E-409C-BE32-E72D297353CC}">
              <c16:uniqueId val="{00000000-270C-4E9E-94AD-7EB404675E16}"/>
            </c:ext>
          </c:extLst>
        </c:ser>
        <c:ser>
          <c:idx val="1"/>
          <c:order val="1"/>
          <c:tx>
            <c:strRef>
              <c:f>'Industrial Energy &amp; CO2 Graphs'!$D$31</c:f>
              <c:strCache>
                <c:ptCount val="1"/>
                <c:pt idx="0">
                  <c:v>Petroleum</c:v>
                </c:pt>
              </c:strCache>
            </c:strRef>
          </c:tx>
          <c:spPr>
            <a:solidFill>
              <a:srgbClr val="7030A0"/>
            </a:solidFill>
            <a:ln>
              <a:noFill/>
            </a:ln>
            <a:effectLst/>
          </c:spPr>
          <c:invertIfNegative val="0"/>
          <c:cat>
            <c:strRef>
              <c:f>'Industrial Energy &amp; CO2 Graphs'!$B$32:$B$50</c:f>
              <c:strCache>
                <c:ptCount val="19"/>
                <c:pt idx="0">
                  <c:v>Iron &amp; steel</c:v>
                </c:pt>
                <c:pt idx="1">
                  <c:v>Chemicals</c:v>
                </c:pt>
                <c:pt idx="2">
                  <c:v>Food, beverage, &amp; tobacco</c:v>
                </c:pt>
                <c:pt idx="3">
                  <c:v>Non-metallic minerals</c:v>
                </c:pt>
                <c:pt idx="4">
                  <c:v>Other manufacturing</c:v>
                </c:pt>
                <c:pt idx="5">
                  <c:v>Refining &amp; fuel processing</c:v>
                </c:pt>
                <c:pt idx="6">
                  <c:v>Pulp, paper, &amp; printing</c:v>
                </c:pt>
                <c:pt idx="7">
                  <c:v>Textiles, leather, &amp; apparel</c:v>
                </c:pt>
                <c:pt idx="8">
                  <c:v>Plastic &amp; rubber products</c:v>
                </c:pt>
                <c:pt idx="9">
                  <c:v>Wood &amp; furniture</c:v>
                </c:pt>
                <c:pt idx="10">
                  <c:v>Vehicles &amp; transport equipment</c:v>
                </c:pt>
                <c:pt idx="11">
                  <c:v>Nonferrous metals</c:v>
                </c:pt>
                <c:pt idx="12">
                  <c:v>Other metal products</c:v>
                </c:pt>
                <c:pt idx="13">
                  <c:v>Electronics</c:v>
                </c:pt>
                <c:pt idx="14">
                  <c:v>Machinery</c:v>
                </c:pt>
                <c:pt idx="16">
                  <c:v>Agriculture</c:v>
                </c:pt>
                <c:pt idx="17">
                  <c:v>Mining</c:v>
                </c:pt>
                <c:pt idx="18">
                  <c:v>Construction</c:v>
                </c:pt>
              </c:strCache>
            </c:strRef>
          </c:cat>
          <c:val>
            <c:numRef>
              <c:f>'Industrial Energy &amp; CO2 Graphs'!$D$32:$D$50</c:f>
              <c:numCache>
                <c:formatCode>0.000</c:formatCode>
                <c:ptCount val="19"/>
                <c:pt idx="0">
                  <c:v>4.2747227999999998E-2</c:v>
                </c:pt>
                <c:pt idx="1">
                  <c:v>0.49345624800000004</c:v>
                </c:pt>
                <c:pt idx="2">
                  <c:v>0.15836700044927454</c:v>
                </c:pt>
                <c:pt idx="3">
                  <c:v>6.3506700000000001E-3</c:v>
                </c:pt>
                <c:pt idx="4">
                  <c:v>0.1076991644012478</c:v>
                </c:pt>
                <c:pt idx="5">
                  <c:v>0.46561402799999996</c:v>
                </c:pt>
                <c:pt idx="6">
                  <c:v>4.030158822815235E-2</c:v>
                </c:pt>
                <c:pt idx="7">
                  <c:v>6.4895400000000011E-3</c:v>
                </c:pt>
                <c:pt idx="8">
                  <c:v>4.8561215548004626E-2</c:v>
                </c:pt>
                <c:pt idx="9">
                  <c:v>1.2073489215026901E-2</c:v>
                </c:pt>
                <c:pt idx="10">
                  <c:v>6.2672748151748253E-2</c:v>
                </c:pt>
                <c:pt idx="11">
                  <c:v>1.67472E-2</c:v>
                </c:pt>
                <c:pt idx="12">
                  <c:v>3.879152226465335E-2</c:v>
                </c:pt>
                <c:pt idx="13">
                  <c:v>2.6705777741791899E-2</c:v>
                </c:pt>
                <c:pt idx="14">
                  <c:v>3.5587800000000001E-3</c:v>
                </c:pt>
                <c:pt idx="16">
                  <c:v>0.4325812</c:v>
                </c:pt>
                <c:pt idx="17">
                  <c:v>7.4510800000000002E-2</c:v>
                </c:pt>
                <c:pt idx="18">
                  <c:v>3.059972E-2</c:v>
                </c:pt>
              </c:numCache>
            </c:numRef>
          </c:val>
          <c:extLst>
            <c:ext xmlns:c16="http://schemas.microsoft.com/office/drawing/2014/chart" uri="{C3380CC4-5D6E-409C-BE32-E72D297353CC}">
              <c16:uniqueId val="{00000001-270C-4E9E-94AD-7EB404675E16}"/>
            </c:ext>
          </c:extLst>
        </c:ser>
        <c:ser>
          <c:idx val="2"/>
          <c:order val="2"/>
          <c:tx>
            <c:strRef>
              <c:f>'Industrial Energy &amp; CO2 Graphs'!$E$31</c:f>
              <c:strCache>
                <c:ptCount val="1"/>
                <c:pt idx="0">
                  <c:v>Natural Gas</c:v>
                </c:pt>
              </c:strCache>
            </c:strRef>
          </c:tx>
          <c:spPr>
            <a:solidFill>
              <a:srgbClr val="FF99FF"/>
            </a:solidFill>
            <a:ln>
              <a:noFill/>
            </a:ln>
            <a:effectLst/>
          </c:spPr>
          <c:invertIfNegative val="0"/>
          <c:cat>
            <c:strRef>
              <c:f>'Industrial Energy &amp; CO2 Graphs'!$B$32:$B$50</c:f>
              <c:strCache>
                <c:ptCount val="19"/>
                <c:pt idx="0">
                  <c:v>Iron &amp; steel</c:v>
                </c:pt>
                <c:pt idx="1">
                  <c:v>Chemicals</c:v>
                </c:pt>
                <c:pt idx="2">
                  <c:v>Food, beverage, &amp; tobacco</c:v>
                </c:pt>
                <c:pt idx="3">
                  <c:v>Non-metallic minerals</c:v>
                </c:pt>
                <c:pt idx="4">
                  <c:v>Other manufacturing</c:v>
                </c:pt>
                <c:pt idx="5">
                  <c:v>Refining &amp; fuel processing</c:v>
                </c:pt>
                <c:pt idx="6">
                  <c:v>Pulp, paper, &amp; printing</c:v>
                </c:pt>
                <c:pt idx="7">
                  <c:v>Textiles, leather, &amp; apparel</c:v>
                </c:pt>
                <c:pt idx="8">
                  <c:v>Plastic &amp; rubber products</c:v>
                </c:pt>
                <c:pt idx="9">
                  <c:v>Wood &amp; furniture</c:v>
                </c:pt>
                <c:pt idx="10">
                  <c:v>Vehicles &amp; transport equipment</c:v>
                </c:pt>
                <c:pt idx="11">
                  <c:v>Nonferrous metals</c:v>
                </c:pt>
                <c:pt idx="12">
                  <c:v>Other metal products</c:v>
                </c:pt>
                <c:pt idx="13">
                  <c:v>Electronics</c:v>
                </c:pt>
                <c:pt idx="14">
                  <c:v>Machinery</c:v>
                </c:pt>
                <c:pt idx="16">
                  <c:v>Agriculture</c:v>
                </c:pt>
                <c:pt idx="17">
                  <c:v>Mining</c:v>
                </c:pt>
                <c:pt idx="18">
                  <c:v>Construction</c:v>
                </c:pt>
              </c:strCache>
            </c:strRef>
          </c:cat>
          <c:val>
            <c:numRef>
              <c:f>'Industrial Energy &amp; CO2 Graphs'!$E$32:$E$50</c:f>
              <c:numCache>
                <c:formatCode>0.000</c:formatCode>
                <c:ptCount val="19"/>
                <c:pt idx="0">
                  <c:v>3.1219200000000003E-2</c:v>
                </c:pt>
                <c:pt idx="1">
                  <c:v>0.29727700000000001</c:v>
                </c:pt>
                <c:pt idx="2">
                  <c:v>1.8829960672148729E-2</c:v>
                </c:pt>
                <c:pt idx="3">
                  <c:v>6.3506700000000001E-3</c:v>
                </c:pt>
                <c:pt idx="4">
                  <c:v>6.2040362745798917E-2</c:v>
                </c:pt>
                <c:pt idx="5">
                  <c:v>0.19166900000000001</c:v>
                </c:pt>
                <c:pt idx="6">
                  <c:v>0</c:v>
                </c:pt>
                <c:pt idx="7">
                  <c:v>1.1318555595280659E-2</c:v>
                </c:pt>
                <c:pt idx="8">
                  <c:v>7.9692920986771554E-2</c:v>
                </c:pt>
                <c:pt idx="9">
                  <c:v>0</c:v>
                </c:pt>
                <c:pt idx="10">
                  <c:v>0</c:v>
                </c:pt>
                <c:pt idx="11">
                  <c:v>1.6850899999999999E-2</c:v>
                </c:pt>
                <c:pt idx="12">
                  <c:v>0</c:v>
                </c:pt>
                <c:pt idx="13">
                  <c:v>0</c:v>
                </c:pt>
                <c:pt idx="14">
                  <c:v>0</c:v>
                </c:pt>
                <c:pt idx="16">
                  <c:v>5.6091999999999999E-3</c:v>
                </c:pt>
                <c:pt idx="17">
                  <c:v>0</c:v>
                </c:pt>
                <c:pt idx="18">
                  <c:v>0</c:v>
                </c:pt>
              </c:numCache>
            </c:numRef>
          </c:val>
          <c:extLst>
            <c:ext xmlns:c16="http://schemas.microsoft.com/office/drawing/2014/chart" uri="{C3380CC4-5D6E-409C-BE32-E72D297353CC}">
              <c16:uniqueId val="{00000002-270C-4E9E-94AD-7EB404675E16}"/>
            </c:ext>
          </c:extLst>
        </c:ser>
        <c:ser>
          <c:idx val="3"/>
          <c:order val="3"/>
          <c:tx>
            <c:strRef>
              <c:f>'Industrial Energy &amp; CO2 Graphs'!$F$31</c:f>
              <c:strCache>
                <c:ptCount val="1"/>
                <c:pt idx="0">
                  <c:v>Biomass</c:v>
                </c:pt>
              </c:strCache>
            </c:strRef>
          </c:tx>
          <c:spPr>
            <a:solidFill>
              <a:schemeClr val="accent6"/>
            </a:solidFill>
            <a:ln>
              <a:noFill/>
            </a:ln>
            <a:effectLst/>
          </c:spPr>
          <c:invertIfNegative val="0"/>
          <c:cat>
            <c:strRef>
              <c:f>'Industrial Energy &amp; CO2 Graphs'!$B$32:$B$50</c:f>
              <c:strCache>
                <c:ptCount val="19"/>
                <c:pt idx="0">
                  <c:v>Iron &amp; steel</c:v>
                </c:pt>
                <c:pt idx="1">
                  <c:v>Chemicals</c:v>
                </c:pt>
                <c:pt idx="2">
                  <c:v>Food, beverage, &amp; tobacco</c:v>
                </c:pt>
                <c:pt idx="3">
                  <c:v>Non-metallic minerals</c:v>
                </c:pt>
                <c:pt idx="4">
                  <c:v>Other manufacturing</c:v>
                </c:pt>
                <c:pt idx="5">
                  <c:v>Refining &amp; fuel processing</c:v>
                </c:pt>
                <c:pt idx="6">
                  <c:v>Pulp, paper, &amp; printing</c:v>
                </c:pt>
                <c:pt idx="7">
                  <c:v>Textiles, leather, &amp; apparel</c:v>
                </c:pt>
                <c:pt idx="8">
                  <c:v>Plastic &amp; rubber products</c:v>
                </c:pt>
                <c:pt idx="9">
                  <c:v>Wood &amp; furniture</c:v>
                </c:pt>
                <c:pt idx="10">
                  <c:v>Vehicles &amp; transport equipment</c:v>
                </c:pt>
                <c:pt idx="11">
                  <c:v>Nonferrous metals</c:v>
                </c:pt>
                <c:pt idx="12">
                  <c:v>Other metal products</c:v>
                </c:pt>
                <c:pt idx="13">
                  <c:v>Electronics</c:v>
                </c:pt>
                <c:pt idx="14">
                  <c:v>Machinery</c:v>
                </c:pt>
                <c:pt idx="16">
                  <c:v>Agriculture</c:v>
                </c:pt>
                <c:pt idx="17">
                  <c:v>Mining</c:v>
                </c:pt>
                <c:pt idx="18">
                  <c:v>Construction</c:v>
                </c:pt>
              </c:strCache>
            </c:strRef>
          </c:cat>
          <c:val>
            <c:numRef>
              <c:f>'Industrial Energy &amp; CO2 Graphs'!$F$32:$F$50</c:f>
              <c:numCache>
                <c:formatCode>0.000</c:formatCode>
                <c:ptCount val="19"/>
                <c:pt idx="0">
                  <c:v>0</c:v>
                </c:pt>
                <c:pt idx="1">
                  <c:v>0.1467874275804483</c:v>
                </c:pt>
                <c:pt idx="2">
                  <c:v>0.96155220373819772</c:v>
                </c:pt>
                <c:pt idx="3">
                  <c:v>1.2701200000000001E-2</c:v>
                </c:pt>
                <c:pt idx="4">
                  <c:v>0.14044279213256641</c:v>
                </c:pt>
                <c:pt idx="5">
                  <c:v>3.9928576016442924E-3</c:v>
                </c:pt>
                <c:pt idx="6">
                  <c:v>0.39529199999999998</c:v>
                </c:pt>
                <c:pt idx="7">
                  <c:v>0.16520448326803261</c:v>
                </c:pt>
                <c:pt idx="8">
                  <c:v>0.10251661892221721</c:v>
                </c:pt>
                <c:pt idx="9">
                  <c:v>0.28384226475688867</c:v>
                </c:pt>
                <c:pt idx="10">
                  <c:v>0</c:v>
                </c:pt>
                <c:pt idx="11">
                  <c:v>7.9888700000000008E-4</c:v>
                </c:pt>
                <c:pt idx="12">
                  <c:v>0</c:v>
                </c:pt>
                <c:pt idx="13">
                  <c:v>0</c:v>
                </c:pt>
                <c:pt idx="14">
                  <c:v>0</c:v>
                </c:pt>
                <c:pt idx="16">
                  <c:v>0</c:v>
                </c:pt>
                <c:pt idx="17">
                  <c:v>0</c:v>
                </c:pt>
                <c:pt idx="18">
                  <c:v>0</c:v>
                </c:pt>
              </c:numCache>
            </c:numRef>
          </c:val>
          <c:extLst>
            <c:ext xmlns:c16="http://schemas.microsoft.com/office/drawing/2014/chart" uri="{C3380CC4-5D6E-409C-BE32-E72D297353CC}">
              <c16:uniqueId val="{00000003-270C-4E9E-94AD-7EB404675E16}"/>
            </c:ext>
          </c:extLst>
        </c:ser>
        <c:ser>
          <c:idx val="4"/>
          <c:order val="4"/>
          <c:tx>
            <c:strRef>
              <c:f>'Industrial Energy &amp; CO2 Graphs'!$G$31</c:f>
              <c:strCache>
                <c:ptCount val="1"/>
                <c:pt idx="0">
                  <c:v>Electricity</c:v>
                </c:pt>
              </c:strCache>
            </c:strRef>
          </c:tx>
          <c:spPr>
            <a:solidFill>
              <a:srgbClr val="FFC000"/>
            </a:solidFill>
            <a:ln>
              <a:noFill/>
            </a:ln>
            <a:effectLst/>
          </c:spPr>
          <c:invertIfNegative val="0"/>
          <c:cat>
            <c:strRef>
              <c:f>'Industrial Energy &amp; CO2 Graphs'!$B$32:$B$50</c:f>
              <c:strCache>
                <c:ptCount val="19"/>
                <c:pt idx="0">
                  <c:v>Iron &amp; steel</c:v>
                </c:pt>
                <c:pt idx="1">
                  <c:v>Chemicals</c:v>
                </c:pt>
                <c:pt idx="2">
                  <c:v>Food, beverage, &amp; tobacco</c:v>
                </c:pt>
                <c:pt idx="3">
                  <c:v>Non-metallic minerals</c:v>
                </c:pt>
                <c:pt idx="4">
                  <c:v>Other manufacturing</c:v>
                </c:pt>
                <c:pt idx="5">
                  <c:v>Refining &amp; fuel processing</c:v>
                </c:pt>
                <c:pt idx="6">
                  <c:v>Pulp, paper, &amp; printing</c:v>
                </c:pt>
                <c:pt idx="7">
                  <c:v>Textiles, leather, &amp; apparel</c:v>
                </c:pt>
                <c:pt idx="8">
                  <c:v>Plastic &amp; rubber products</c:v>
                </c:pt>
                <c:pt idx="9">
                  <c:v>Wood &amp; furniture</c:v>
                </c:pt>
                <c:pt idx="10">
                  <c:v>Vehicles &amp; transport equipment</c:v>
                </c:pt>
                <c:pt idx="11">
                  <c:v>Nonferrous metals</c:v>
                </c:pt>
                <c:pt idx="12">
                  <c:v>Other metal products</c:v>
                </c:pt>
                <c:pt idx="13">
                  <c:v>Electronics</c:v>
                </c:pt>
                <c:pt idx="14">
                  <c:v>Machinery</c:v>
                </c:pt>
                <c:pt idx="16">
                  <c:v>Agriculture</c:v>
                </c:pt>
                <c:pt idx="17">
                  <c:v>Mining</c:v>
                </c:pt>
                <c:pt idx="18">
                  <c:v>Construction</c:v>
                </c:pt>
              </c:strCache>
            </c:strRef>
          </c:cat>
          <c:val>
            <c:numRef>
              <c:f>'Industrial Energy &amp; CO2 Graphs'!$G$32:$G$50</c:f>
              <c:numCache>
                <c:formatCode>0.000</c:formatCode>
                <c:ptCount val="19"/>
                <c:pt idx="0">
                  <c:v>0.18392082057387774</c:v>
                </c:pt>
                <c:pt idx="1">
                  <c:v>0.18392082057387774</c:v>
                </c:pt>
                <c:pt idx="2">
                  <c:v>0.1259411083575156</c:v>
                </c:pt>
                <c:pt idx="3">
                  <c:v>7.4166700000000002E-2</c:v>
                </c:pt>
                <c:pt idx="4">
                  <c:v>0.31726286328565401</c:v>
                </c:pt>
                <c:pt idx="5">
                  <c:v>2.1207957676868467E-2</c:v>
                </c:pt>
                <c:pt idx="6">
                  <c:v>4.512540000000001E-2</c:v>
                </c:pt>
                <c:pt idx="7">
                  <c:v>0.14322470704679777</c:v>
                </c:pt>
                <c:pt idx="8">
                  <c:v>7.6370226157309706E-2</c:v>
                </c:pt>
                <c:pt idx="9">
                  <c:v>8.274820138736259E-3</c:v>
                </c:pt>
                <c:pt idx="10">
                  <c:v>6.4615112695553492E-2</c:v>
                </c:pt>
                <c:pt idx="11">
                  <c:v>5.2426199999999999E-2</c:v>
                </c:pt>
                <c:pt idx="12">
                  <c:v>2.8372035870238784E-2</c:v>
                </c:pt>
                <c:pt idx="13">
                  <c:v>3.4223802917513035E-2</c:v>
                </c:pt>
                <c:pt idx="14">
                  <c:v>3.3104565208145822E-2</c:v>
                </c:pt>
                <c:pt idx="16">
                  <c:v>0.20672099999999999</c:v>
                </c:pt>
                <c:pt idx="17">
                  <c:v>9.1045500000000001E-2</c:v>
                </c:pt>
                <c:pt idx="18">
                  <c:v>7.1160199999999998E-4</c:v>
                </c:pt>
              </c:numCache>
            </c:numRef>
          </c:val>
          <c:extLst>
            <c:ext xmlns:c16="http://schemas.microsoft.com/office/drawing/2014/chart" uri="{C3380CC4-5D6E-409C-BE32-E72D297353CC}">
              <c16:uniqueId val="{00000004-270C-4E9E-94AD-7EB404675E16}"/>
            </c:ext>
          </c:extLst>
        </c:ser>
        <c:ser>
          <c:idx val="5"/>
          <c:order val="5"/>
          <c:tx>
            <c:strRef>
              <c:f>'Industrial Energy &amp; CO2 Graphs'!$H$31</c:f>
              <c:strCache>
                <c:ptCount val="1"/>
                <c:pt idx="0">
                  <c:v>Purchased Heat</c:v>
                </c:pt>
              </c:strCache>
            </c:strRef>
          </c:tx>
          <c:spPr>
            <a:solidFill>
              <a:schemeClr val="accent2"/>
            </a:solidFill>
            <a:ln>
              <a:noFill/>
            </a:ln>
            <a:effectLst/>
          </c:spPr>
          <c:invertIfNegative val="0"/>
          <c:cat>
            <c:strRef>
              <c:f>'Industrial Energy &amp; CO2 Graphs'!$B$32:$B$50</c:f>
              <c:strCache>
                <c:ptCount val="19"/>
                <c:pt idx="0">
                  <c:v>Iron &amp; steel</c:v>
                </c:pt>
                <c:pt idx="1">
                  <c:v>Chemicals</c:v>
                </c:pt>
                <c:pt idx="2">
                  <c:v>Food, beverage, &amp; tobacco</c:v>
                </c:pt>
                <c:pt idx="3">
                  <c:v>Non-metallic minerals</c:v>
                </c:pt>
                <c:pt idx="4">
                  <c:v>Other manufacturing</c:v>
                </c:pt>
                <c:pt idx="5">
                  <c:v>Refining &amp; fuel processing</c:v>
                </c:pt>
                <c:pt idx="6">
                  <c:v>Pulp, paper, &amp; printing</c:v>
                </c:pt>
                <c:pt idx="7">
                  <c:v>Textiles, leather, &amp; apparel</c:v>
                </c:pt>
                <c:pt idx="8">
                  <c:v>Plastic &amp; rubber products</c:v>
                </c:pt>
                <c:pt idx="9">
                  <c:v>Wood &amp; furniture</c:v>
                </c:pt>
                <c:pt idx="10">
                  <c:v>Vehicles &amp; transport equipment</c:v>
                </c:pt>
                <c:pt idx="11">
                  <c:v>Nonferrous metals</c:v>
                </c:pt>
                <c:pt idx="12">
                  <c:v>Other metal products</c:v>
                </c:pt>
                <c:pt idx="13">
                  <c:v>Electronics</c:v>
                </c:pt>
                <c:pt idx="14">
                  <c:v>Machinery</c:v>
                </c:pt>
                <c:pt idx="16">
                  <c:v>Agriculture</c:v>
                </c:pt>
                <c:pt idx="17">
                  <c:v>Mining</c:v>
                </c:pt>
                <c:pt idx="18">
                  <c:v>Construction</c:v>
                </c:pt>
              </c:strCache>
            </c:strRef>
          </c:cat>
          <c:val>
            <c:numRef>
              <c:f>'Industrial Energy &amp; CO2 Graphs'!$H$32:$H$50</c:f>
              <c:numCache>
                <c:formatCode>General</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6">
                  <c:v>0</c:v>
                </c:pt>
                <c:pt idx="17">
                  <c:v>0</c:v>
                </c:pt>
                <c:pt idx="18">
                  <c:v>0</c:v>
                </c:pt>
              </c:numCache>
            </c:numRef>
          </c:val>
          <c:extLst>
            <c:ext xmlns:c16="http://schemas.microsoft.com/office/drawing/2014/chart" uri="{C3380CC4-5D6E-409C-BE32-E72D297353CC}">
              <c16:uniqueId val="{00000005-270C-4E9E-94AD-7EB404675E16}"/>
            </c:ext>
          </c:extLst>
        </c:ser>
        <c:ser>
          <c:idx val="6"/>
          <c:order val="6"/>
          <c:tx>
            <c:strRef>
              <c:f>'Industrial Energy &amp; CO2 Graphs'!$I$31</c:f>
              <c:strCache>
                <c:ptCount val="1"/>
                <c:pt idx="0">
                  <c:v>Feedstocks</c:v>
                </c:pt>
              </c:strCache>
            </c:strRef>
          </c:tx>
          <c:spPr>
            <a:noFill/>
            <a:ln w="28575">
              <a:solidFill>
                <a:schemeClr val="tx1"/>
              </a:solidFill>
              <a:prstDash val="dash"/>
            </a:ln>
            <a:effectLst/>
          </c:spPr>
          <c:invertIfNegative val="0"/>
          <c:dLbls>
            <c:dLbl>
              <c:idx val="18"/>
              <c:layout>
                <c:manualLayout>
                  <c:x val="8.083999398721374E-2"/>
                  <c:y val="9.6825828040649151E-7"/>
                </c:manualLayout>
              </c:layout>
              <c:dLblPos val="ct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270C-4E9E-94AD-7EB404675E16}"/>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'Industrial Energy &amp; CO2 Graphs'!$B$32:$B$50</c:f>
              <c:strCache>
                <c:ptCount val="19"/>
                <c:pt idx="0">
                  <c:v>Iron &amp; steel</c:v>
                </c:pt>
                <c:pt idx="1">
                  <c:v>Chemicals</c:v>
                </c:pt>
                <c:pt idx="2">
                  <c:v>Food, beverage, &amp; tobacco</c:v>
                </c:pt>
                <c:pt idx="3">
                  <c:v>Non-metallic minerals</c:v>
                </c:pt>
                <c:pt idx="4">
                  <c:v>Other manufacturing</c:v>
                </c:pt>
                <c:pt idx="5">
                  <c:v>Refining &amp; fuel processing</c:v>
                </c:pt>
                <c:pt idx="6">
                  <c:v>Pulp, paper, &amp; printing</c:v>
                </c:pt>
                <c:pt idx="7">
                  <c:v>Textiles, leather, &amp; apparel</c:v>
                </c:pt>
                <c:pt idx="8">
                  <c:v>Plastic &amp; rubber products</c:v>
                </c:pt>
                <c:pt idx="9">
                  <c:v>Wood &amp; furniture</c:v>
                </c:pt>
                <c:pt idx="10">
                  <c:v>Vehicles &amp; transport equipment</c:v>
                </c:pt>
                <c:pt idx="11">
                  <c:v>Nonferrous metals</c:v>
                </c:pt>
                <c:pt idx="12">
                  <c:v>Other metal products</c:v>
                </c:pt>
                <c:pt idx="13">
                  <c:v>Electronics</c:v>
                </c:pt>
                <c:pt idx="14">
                  <c:v>Machinery</c:v>
                </c:pt>
                <c:pt idx="16">
                  <c:v>Agriculture</c:v>
                </c:pt>
                <c:pt idx="17">
                  <c:v>Mining</c:v>
                </c:pt>
                <c:pt idx="18">
                  <c:v>Construction</c:v>
                </c:pt>
              </c:strCache>
            </c:strRef>
          </c:cat>
          <c:val>
            <c:numRef>
              <c:f>'Industrial Energy &amp; CO2 Graphs'!$I$32:$I$50</c:f>
              <c:numCache>
                <c:formatCode>0.000</c:formatCode>
                <c:ptCount val="19"/>
                <c:pt idx="1">
                  <c:v>1.152849</c:v>
                </c:pt>
                <c:pt idx="18">
                  <c:v>0.30704300000000001</c:v>
                </c:pt>
              </c:numCache>
            </c:numRef>
          </c:val>
          <c:extLst>
            <c:ext xmlns:c16="http://schemas.microsoft.com/office/drawing/2014/chart" uri="{C3380CC4-5D6E-409C-BE32-E72D297353CC}">
              <c16:uniqueId val="{00000007-270C-4E9E-94AD-7EB404675E16}"/>
            </c:ext>
          </c:extLst>
        </c:ser>
        <c:dLbls>
          <c:showLegendKey val="0"/>
          <c:showVal val="0"/>
          <c:showCatName val="0"/>
          <c:showSerName val="0"/>
          <c:showPercent val="0"/>
          <c:showBubbleSize val="0"/>
        </c:dLbls>
        <c:gapWidth val="60"/>
        <c:overlap val="100"/>
        <c:axId val="1273294431"/>
        <c:axId val="1273297311"/>
      </c:barChart>
      <c:catAx>
        <c:axId val="127329443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273297311"/>
        <c:crosses val="autoZero"/>
        <c:auto val="1"/>
        <c:lblAlgn val="ctr"/>
        <c:lblOffset val="100"/>
        <c:noMultiLvlLbl val="0"/>
      </c:catAx>
      <c:valAx>
        <c:axId val="1273297311"/>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sz="1600"/>
                  <a:t>Exajoules (EJ)</a:t>
                </a:r>
              </a:p>
            </c:rich>
          </c:tx>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273294431"/>
        <c:crosses val="autoZero"/>
        <c:crossBetween val="between"/>
      </c:valAx>
      <c:spPr>
        <a:noFill/>
        <a:ln>
          <a:noFill/>
        </a:ln>
        <a:effectLst/>
      </c:spPr>
    </c:plotArea>
    <c:legend>
      <c:legendPos val="b"/>
      <c:legendEntry>
        <c:idx val="5"/>
        <c:delete val="1"/>
      </c:legendEntry>
      <c:legendEntry>
        <c:idx val="6"/>
        <c:delete val="1"/>
      </c:legendEntry>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t>India's Final Energy Use by Sector in 2022</a:t>
            </a:r>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barChart>
        <c:barDir val="bar"/>
        <c:grouping val="stacked"/>
        <c:varyColors val="0"/>
        <c:ser>
          <c:idx val="0"/>
          <c:order val="0"/>
          <c:tx>
            <c:strRef>
              <c:f>'Industrial Energy &amp; CO2 Graphs'!$C$2</c:f>
              <c:strCache>
                <c:ptCount val="1"/>
                <c:pt idx="0">
                  <c:v>Coal</c:v>
                </c:pt>
              </c:strCache>
            </c:strRef>
          </c:tx>
          <c:spPr>
            <a:solidFill>
              <a:schemeClr val="tx1">
                <a:lumMod val="65000"/>
                <a:lumOff val="35000"/>
              </a:schemeClr>
            </a:solidFill>
            <a:ln>
              <a:noFill/>
            </a:ln>
            <a:effectLst/>
          </c:spPr>
          <c:invertIfNegative val="0"/>
          <c:cat>
            <c:strRef>
              <c:f>'Industrial Energy &amp; CO2 Graphs'!$B$3:$B$6</c:f>
              <c:strCache>
                <c:ptCount val="4"/>
                <c:pt idx="0">
                  <c:v>Manufacturing</c:v>
                </c:pt>
                <c:pt idx="1">
                  <c:v>Buildings</c:v>
                </c:pt>
                <c:pt idx="2">
                  <c:v>Transportation</c:v>
                </c:pt>
                <c:pt idx="3">
                  <c:v>Others</c:v>
                </c:pt>
              </c:strCache>
            </c:strRef>
          </c:cat>
          <c:val>
            <c:numRef>
              <c:f>'Industrial Energy &amp; CO2 Graphs'!$C$3:$C$6</c:f>
              <c:numCache>
                <c:formatCode>0.000</c:formatCode>
                <c:ptCount val="4"/>
                <c:pt idx="0">
                  <c:v>5.5599361594232137</c:v>
                </c:pt>
                <c:pt idx="1">
                  <c:v>0.56682651000000006</c:v>
                </c:pt>
                <c:pt idx="2">
                  <c:v>0</c:v>
                </c:pt>
                <c:pt idx="3">
                  <c:v>0</c:v>
                </c:pt>
              </c:numCache>
            </c:numRef>
          </c:val>
          <c:extLst>
            <c:ext xmlns:c16="http://schemas.microsoft.com/office/drawing/2014/chart" uri="{C3380CC4-5D6E-409C-BE32-E72D297353CC}">
              <c16:uniqueId val="{00000000-4C9E-4808-A0B7-17E2AED7B963}"/>
            </c:ext>
          </c:extLst>
        </c:ser>
        <c:ser>
          <c:idx val="1"/>
          <c:order val="1"/>
          <c:tx>
            <c:strRef>
              <c:f>'Industrial Energy &amp; CO2 Graphs'!$D$2</c:f>
              <c:strCache>
                <c:ptCount val="1"/>
                <c:pt idx="0">
                  <c:v>Petroleum</c:v>
                </c:pt>
              </c:strCache>
            </c:strRef>
          </c:tx>
          <c:spPr>
            <a:solidFill>
              <a:srgbClr val="7030A0"/>
            </a:solidFill>
            <a:ln>
              <a:noFill/>
            </a:ln>
            <a:effectLst/>
          </c:spPr>
          <c:invertIfNegative val="0"/>
          <c:cat>
            <c:strRef>
              <c:f>'Industrial Energy &amp; CO2 Graphs'!$B$3:$B$6</c:f>
              <c:strCache>
                <c:ptCount val="4"/>
                <c:pt idx="0">
                  <c:v>Manufacturing</c:v>
                </c:pt>
                <c:pt idx="1">
                  <c:v>Buildings</c:v>
                </c:pt>
                <c:pt idx="2">
                  <c:v>Transportation</c:v>
                </c:pt>
                <c:pt idx="3">
                  <c:v>Others</c:v>
                </c:pt>
              </c:strCache>
            </c:strRef>
          </c:cat>
          <c:val>
            <c:numRef>
              <c:f>'Industrial Energy &amp; CO2 Graphs'!$D$3:$D$6</c:f>
              <c:numCache>
                <c:formatCode>0.000</c:formatCode>
                <c:ptCount val="4"/>
                <c:pt idx="0">
                  <c:v>1.5301361999998999</c:v>
                </c:pt>
                <c:pt idx="1">
                  <c:v>1.6152672100000003</c:v>
                </c:pt>
                <c:pt idx="2">
                  <c:v>4.3859775999999995</c:v>
                </c:pt>
                <c:pt idx="3">
                  <c:v>0.53959939999999995</c:v>
                </c:pt>
              </c:numCache>
            </c:numRef>
          </c:val>
          <c:extLst>
            <c:ext xmlns:c16="http://schemas.microsoft.com/office/drawing/2014/chart" uri="{C3380CC4-5D6E-409C-BE32-E72D297353CC}">
              <c16:uniqueId val="{00000001-4C9E-4808-A0B7-17E2AED7B963}"/>
            </c:ext>
          </c:extLst>
        </c:ser>
        <c:ser>
          <c:idx val="2"/>
          <c:order val="2"/>
          <c:tx>
            <c:strRef>
              <c:f>'Industrial Energy &amp; CO2 Graphs'!$E$2</c:f>
              <c:strCache>
                <c:ptCount val="1"/>
                <c:pt idx="0">
                  <c:v>Natural Gas</c:v>
                </c:pt>
              </c:strCache>
            </c:strRef>
          </c:tx>
          <c:spPr>
            <a:solidFill>
              <a:srgbClr val="FF99FF"/>
            </a:solidFill>
            <a:ln>
              <a:noFill/>
            </a:ln>
            <a:effectLst/>
          </c:spPr>
          <c:invertIfNegative val="0"/>
          <c:cat>
            <c:strRef>
              <c:f>'Industrial Energy &amp; CO2 Graphs'!$B$3:$B$6</c:f>
              <c:strCache>
                <c:ptCount val="4"/>
                <c:pt idx="0">
                  <c:v>Manufacturing</c:v>
                </c:pt>
                <c:pt idx="1">
                  <c:v>Buildings</c:v>
                </c:pt>
                <c:pt idx="2">
                  <c:v>Transportation</c:v>
                </c:pt>
                <c:pt idx="3">
                  <c:v>Others</c:v>
                </c:pt>
              </c:strCache>
            </c:strRef>
          </c:cat>
          <c:val>
            <c:numRef>
              <c:f>'Industrial Energy &amp; CO2 Graphs'!$E$3:$E$6</c:f>
              <c:numCache>
                <c:formatCode>0.000</c:formatCode>
                <c:ptCount val="4"/>
                <c:pt idx="0">
                  <c:v>0.71524856999999997</c:v>
                </c:pt>
                <c:pt idx="1">
                  <c:v>0.28342168499999998</c:v>
                </c:pt>
                <c:pt idx="2">
                  <c:v>0.15215040000000002</c:v>
                </c:pt>
                <c:pt idx="3">
                  <c:v>6.1709440000000003E-3</c:v>
                </c:pt>
              </c:numCache>
            </c:numRef>
          </c:val>
          <c:extLst>
            <c:ext xmlns:c16="http://schemas.microsoft.com/office/drawing/2014/chart" uri="{C3380CC4-5D6E-409C-BE32-E72D297353CC}">
              <c16:uniqueId val="{00000002-4C9E-4808-A0B7-17E2AED7B963}"/>
            </c:ext>
          </c:extLst>
        </c:ser>
        <c:ser>
          <c:idx val="3"/>
          <c:order val="3"/>
          <c:tx>
            <c:strRef>
              <c:f>'Industrial Energy &amp; CO2 Graphs'!$F$2</c:f>
              <c:strCache>
                <c:ptCount val="1"/>
                <c:pt idx="0">
                  <c:v>Biomass</c:v>
                </c:pt>
              </c:strCache>
            </c:strRef>
          </c:tx>
          <c:spPr>
            <a:solidFill>
              <a:schemeClr val="accent6"/>
            </a:solidFill>
            <a:ln>
              <a:noFill/>
            </a:ln>
            <a:effectLst/>
          </c:spPr>
          <c:invertIfNegative val="0"/>
          <c:cat>
            <c:strRef>
              <c:f>'Industrial Energy &amp; CO2 Graphs'!$B$3:$B$6</c:f>
              <c:strCache>
                <c:ptCount val="4"/>
                <c:pt idx="0">
                  <c:v>Manufacturing</c:v>
                </c:pt>
                <c:pt idx="1">
                  <c:v>Buildings</c:v>
                </c:pt>
                <c:pt idx="2">
                  <c:v>Transportation</c:v>
                </c:pt>
                <c:pt idx="3">
                  <c:v>Others</c:v>
                </c:pt>
              </c:strCache>
            </c:strRef>
          </c:cat>
          <c:val>
            <c:numRef>
              <c:f>'Industrial Energy &amp; CO2 Graphs'!$F$3:$F$6</c:f>
              <c:numCache>
                <c:formatCode>0.000</c:formatCode>
                <c:ptCount val="4"/>
                <c:pt idx="0">
                  <c:v>2.2131307349999951</c:v>
                </c:pt>
                <c:pt idx="1">
                  <c:v>4.2108226985999995</c:v>
                </c:pt>
                <c:pt idx="2">
                  <c:v>0</c:v>
                </c:pt>
                <c:pt idx="3">
                  <c:v>0</c:v>
                </c:pt>
              </c:numCache>
            </c:numRef>
          </c:val>
          <c:extLst>
            <c:ext xmlns:c16="http://schemas.microsoft.com/office/drawing/2014/chart" uri="{C3380CC4-5D6E-409C-BE32-E72D297353CC}">
              <c16:uniqueId val="{00000003-4C9E-4808-A0B7-17E2AED7B963}"/>
            </c:ext>
          </c:extLst>
        </c:ser>
        <c:ser>
          <c:idx val="4"/>
          <c:order val="4"/>
          <c:tx>
            <c:strRef>
              <c:f>'Industrial Energy &amp; CO2 Graphs'!$G$2</c:f>
              <c:strCache>
                <c:ptCount val="1"/>
                <c:pt idx="0">
                  <c:v>Electricity</c:v>
                </c:pt>
              </c:strCache>
            </c:strRef>
          </c:tx>
          <c:spPr>
            <a:solidFill>
              <a:srgbClr val="FFC000"/>
            </a:solidFill>
            <a:ln>
              <a:noFill/>
            </a:ln>
            <a:effectLst/>
          </c:spPr>
          <c:invertIfNegative val="0"/>
          <c:cat>
            <c:strRef>
              <c:f>'Industrial Energy &amp; CO2 Graphs'!$B$3:$B$6</c:f>
              <c:strCache>
                <c:ptCount val="4"/>
                <c:pt idx="0">
                  <c:v>Manufacturing</c:v>
                </c:pt>
                <c:pt idx="1">
                  <c:v>Buildings</c:v>
                </c:pt>
                <c:pt idx="2">
                  <c:v>Transportation</c:v>
                </c:pt>
                <c:pt idx="3">
                  <c:v>Others</c:v>
                </c:pt>
              </c:strCache>
            </c:strRef>
          </c:cat>
          <c:val>
            <c:numRef>
              <c:f>'Industrial Energy &amp; CO2 Graphs'!$G$3:$G$6</c:f>
              <c:numCache>
                <c:formatCode>0.000</c:formatCode>
                <c:ptCount val="4"/>
                <c:pt idx="0">
                  <c:v>1.3921571405020885</c:v>
                </c:pt>
                <c:pt idx="1">
                  <c:v>1.4142835166000003</c:v>
                </c:pt>
                <c:pt idx="2">
                  <c:v>7.1461999999999998E-2</c:v>
                </c:pt>
                <c:pt idx="3">
                  <c:v>1.0854938520000001</c:v>
                </c:pt>
              </c:numCache>
            </c:numRef>
          </c:val>
          <c:extLst>
            <c:ext xmlns:c16="http://schemas.microsoft.com/office/drawing/2014/chart" uri="{C3380CC4-5D6E-409C-BE32-E72D297353CC}">
              <c16:uniqueId val="{00000004-4C9E-4808-A0B7-17E2AED7B963}"/>
            </c:ext>
          </c:extLst>
        </c:ser>
        <c:ser>
          <c:idx val="5"/>
          <c:order val="5"/>
          <c:tx>
            <c:strRef>
              <c:f>'Industrial Energy &amp; CO2 Graphs'!$H$2</c:f>
              <c:strCache>
                <c:ptCount val="1"/>
                <c:pt idx="0">
                  <c:v>Purchased Heat</c:v>
                </c:pt>
              </c:strCache>
            </c:strRef>
          </c:tx>
          <c:spPr>
            <a:solidFill>
              <a:schemeClr val="accent2"/>
            </a:solidFill>
            <a:ln>
              <a:noFill/>
            </a:ln>
            <a:effectLst/>
          </c:spPr>
          <c:invertIfNegative val="0"/>
          <c:cat>
            <c:strRef>
              <c:f>'Industrial Energy &amp; CO2 Graphs'!$B$3:$B$6</c:f>
              <c:strCache>
                <c:ptCount val="4"/>
                <c:pt idx="0">
                  <c:v>Manufacturing</c:v>
                </c:pt>
                <c:pt idx="1">
                  <c:v>Buildings</c:v>
                </c:pt>
                <c:pt idx="2">
                  <c:v>Transportation</c:v>
                </c:pt>
                <c:pt idx="3">
                  <c:v>Others</c:v>
                </c:pt>
              </c:strCache>
            </c:strRef>
          </c:cat>
          <c:val>
            <c:numRef>
              <c:f>'Industrial Energy &amp; CO2 Graphs'!$H$3:$H$6</c:f>
              <c:numCache>
                <c:formatCode>0.000</c:formatCode>
                <c:ptCount val="4"/>
              </c:numCache>
            </c:numRef>
          </c:val>
          <c:extLst>
            <c:ext xmlns:c16="http://schemas.microsoft.com/office/drawing/2014/chart" uri="{C3380CC4-5D6E-409C-BE32-E72D297353CC}">
              <c16:uniqueId val="{00000005-4C9E-4808-A0B7-17E2AED7B963}"/>
            </c:ext>
          </c:extLst>
        </c:ser>
        <c:ser>
          <c:idx val="6"/>
          <c:order val="6"/>
          <c:tx>
            <c:strRef>
              <c:f>'Industrial Energy &amp; CO2 Graphs'!$I$2</c:f>
              <c:strCache>
                <c:ptCount val="1"/>
                <c:pt idx="0">
                  <c:v>Feedstocks</c:v>
                </c:pt>
              </c:strCache>
            </c:strRef>
          </c:tx>
          <c:spPr>
            <a:noFill/>
            <a:ln w="28575">
              <a:solidFill>
                <a:schemeClr val="tx1"/>
              </a:solidFill>
              <a:prstDash val="dash"/>
            </a:ln>
            <a:effectLst/>
          </c:spPr>
          <c:invertIfNegative val="0"/>
          <c:dLbls>
            <c:dLbl>
              <c:idx val="3"/>
              <c:layout>
                <c:manualLayout>
                  <c:x val="5.3335389360725877E-2"/>
                  <c:y val="2.7483475560319357E-7"/>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4C9E-4808-A0B7-17E2AED7B963}"/>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'Industrial Energy &amp; CO2 Graphs'!$B$3:$B$6</c:f>
              <c:strCache>
                <c:ptCount val="4"/>
                <c:pt idx="0">
                  <c:v>Manufacturing</c:v>
                </c:pt>
                <c:pt idx="1">
                  <c:v>Buildings</c:v>
                </c:pt>
                <c:pt idx="2">
                  <c:v>Transportation</c:v>
                </c:pt>
                <c:pt idx="3">
                  <c:v>Others</c:v>
                </c:pt>
              </c:strCache>
            </c:strRef>
          </c:cat>
          <c:val>
            <c:numRef>
              <c:f>'Industrial Energy &amp; CO2 Graphs'!$I$3:$I$6</c:f>
              <c:numCache>
                <c:formatCode>0.000</c:formatCode>
                <c:ptCount val="4"/>
                <c:pt idx="0">
                  <c:v>1.67049</c:v>
                </c:pt>
                <c:pt idx="3">
                  <c:v>0.30704300000000001</c:v>
                </c:pt>
              </c:numCache>
            </c:numRef>
          </c:val>
          <c:extLst>
            <c:ext xmlns:c16="http://schemas.microsoft.com/office/drawing/2014/chart" uri="{C3380CC4-5D6E-409C-BE32-E72D297353CC}">
              <c16:uniqueId val="{00000007-4C9E-4808-A0B7-17E2AED7B963}"/>
            </c:ext>
          </c:extLst>
        </c:ser>
        <c:dLbls>
          <c:showLegendKey val="0"/>
          <c:showVal val="0"/>
          <c:showCatName val="0"/>
          <c:showSerName val="0"/>
          <c:showPercent val="0"/>
          <c:showBubbleSize val="0"/>
        </c:dLbls>
        <c:gapWidth val="60"/>
        <c:overlap val="100"/>
        <c:axId val="1273294431"/>
        <c:axId val="1273297311"/>
      </c:barChart>
      <c:catAx>
        <c:axId val="127329443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273297311"/>
        <c:crosses val="autoZero"/>
        <c:auto val="1"/>
        <c:lblAlgn val="ctr"/>
        <c:lblOffset val="100"/>
        <c:noMultiLvlLbl val="0"/>
      </c:catAx>
      <c:valAx>
        <c:axId val="1273297311"/>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sz="1600"/>
                  <a:t>Exajoules (EJ)</a:t>
                </a:r>
              </a:p>
            </c:rich>
          </c:tx>
          <c:layout>
            <c:manualLayout>
              <c:xMode val="edge"/>
              <c:yMode val="edge"/>
              <c:x val="0.48972097829237732"/>
              <c:y val="0.1445551112393673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273294431"/>
        <c:crosses val="autoZero"/>
        <c:crossBetween val="between"/>
      </c:valAx>
      <c:spPr>
        <a:noFill/>
        <a:ln>
          <a:noFill/>
        </a:ln>
        <a:effectLst/>
      </c:spPr>
    </c:plotArea>
    <c:legend>
      <c:legendPos val="b"/>
      <c:legendEntry>
        <c:idx val="5"/>
        <c:delete val="1"/>
      </c:legendEntry>
      <c:legendEntry>
        <c:idx val="6"/>
        <c:delete val="1"/>
      </c:legendEntry>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t>India's CO2 Emissions from Fossil Fuels and Cement in 2021</a:t>
            </a:r>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barChart>
        <c:barDir val="bar"/>
        <c:grouping val="stacked"/>
        <c:varyColors val="0"/>
        <c:ser>
          <c:idx val="0"/>
          <c:order val="0"/>
          <c:tx>
            <c:strRef>
              <c:f>'Industrial Energy &amp; CO2 Graphs'!$C$182</c:f>
              <c:strCache>
                <c:ptCount val="1"/>
                <c:pt idx="0">
                  <c:v>Coal</c:v>
                </c:pt>
              </c:strCache>
            </c:strRef>
          </c:tx>
          <c:spPr>
            <a:solidFill>
              <a:schemeClr val="tx1">
                <a:lumMod val="65000"/>
                <a:lumOff val="35000"/>
              </a:schemeClr>
            </a:solidFill>
            <a:ln>
              <a:noFill/>
            </a:ln>
            <a:effectLst/>
          </c:spPr>
          <c:invertIfNegative val="0"/>
          <c:cat>
            <c:strRef>
              <c:f>'Industrial Energy &amp; CO2 Graphs'!$B$183:$B$187</c:f>
              <c:strCache>
                <c:ptCount val="5"/>
                <c:pt idx="0">
                  <c:v>Electricity</c:v>
                </c:pt>
                <c:pt idx="1">
                  <c:v>Manufacturing</c:v>
                </c:pt>
                <c:pt idx="2">
                  <c:v>Transportation</c:v>
                </c:pt>
                <c:pt idx="3">
                  <c:v>Buildings</c:v>
                </c:pt>
                <c:pt idx="4">
                  <c:v>Others</c:v>
                </c:pt>
              </c:strCache>
            </c:strRef>
          </c:cat>
          <c:val>
            <c:numRef>
              <c:f>'Industrial Energy &amp; CO2 Graphs'!$C$183:$C$187</c:f>
              <c:numCache>
                <c:formatCode>0</c:formatCode>
                <c:ptCount val="5"/>
                <c:pt idx="0">
                  <c:v>1190.8584819999999</c:v>
                </c:pt>
                <c:pt idx="1">
                  <c:v>457.20557224999999</c:v>
                </c:pt>
                <c:pt idx="2">
                  <c:v>0</c:v>
                </c:pt>
                <c:pt idx="3">
                  <c:v>56.790974599999998</c:v>
                </c:pt>
                <c:pt idx="4">
                  <c:v>16.954027419999964</c:v>
                </c:pt>
              </c:numCache>
            </c:numRef>
          </c:val>
          <c:extLst>
            <c:ext xmlns:c16="http://schemas.microsoft.com/office/drawing/2014/chart" uri="{C3380CC4-5D6E-409C-BE32-E72D297353CC}">
              <c16:uniqueId val="{00000000-9160-4BAD-A01E-C70D2152CB3B}"/>
            </c:ext>
          </c:extLst>
        </c:ser>
        <c:ser>
          <c:idx val="1"/>
          <c:order val="1"/>
          <c:tx>
            <c:strRef>
              <c:f>'Industrial Energy &amp; CO2 Graphs'!$D$182</c:f>
              <c:strCache>
                <c:ptCount val="1"/>
                <c:pt idx="0">
                  <c:v>Petroleum</c:v>
                </c:pt>
              </c:strCache>
            </c:strRef>
          </c:tx>
          <c:spPr>
            <a:solidFill>
              <a:srgbClr val="7030A0"/>
            </a:solidFill>
            <a:ln>
              <a:noFill/>
            </a:ln>
            <a:effectLst/>
          </c:spPr>
          <c:invertIfNegative val="0"/>
          <c:cat>
            <c:strRef>
              <c:f>'Industrial Energy &amp; CO2 Graphs'!$B$183:$B$187</c:f>
              <c:strCache>
                <c:ptCount val="5"/>
                <c:pt idx="0">
                  <c:v>Electricity</c:v>
                </c:pt>
                <c:pt idx="1">
                  <c:v>Manufacturing</c:v>
                </c:pt>
                <c:pt idx="2">
                  <c:v>Transportation</c:v>
                </c:pt>
                <c:pt idx="3">
                  <c:v>Buildings</c:v>
                </c:pt>
                <c:pt idx="4">
                  <c:v>Others</c:v>
                </c:pt>
              </c:strCache>
            </c:strRef>
          </c:cat>
          <c:val>
            <c:numRef>
              <c:f>'Industrial Energy &amp; CO2 Graphs'!$D$183:$D$187</c:f>
              <c:numCache>
                <c:formatCode>0</c:formatCode>
                <c:ptCount val="5"/>
                <c:pt idx="0">
                  <c:v>5.2874053329999997</c:v>
                </c:pt>
                <c:pt idx="1">
                  <c:v>129.13405981440002</c:v>
                </c:pt>
                <c:pt idx="2">
                  <c:v>315.49261430000001</c:v>
                </c:pt>
                <c:pt idx="3">
                  <c:v>116.18938511000002</c:v>
                </c:pt>
                <c:pt idx="4">
                  <c:v>40.517782092000004</c:v>
                </c:pt>
              </c:numCache>
            </c:numRef>
          </c:val>
          <c:extLst>
            <c:ext xmlns:c16="http://schemas.microsoft.com/office/drawing/2014/chart" uri="{C3380CC4-5D6E-409C-BE32-E72D297353CC}">
              <c16:uniqueId val="{00000001-9160-4BAD-A01E-C70D2152CB3B}"/>
            </c:ext>
          </c:extLst>
        </c:ser>
        <c:ser>
          <c:idx val="2"/>
          <c:order val="2"/>
          <c:tx>
            <c:strRef>
              <c:f>'Industrial Energy &amp; CO2 Graphs'!$E$182</c:f>
              <c:strCache>
                <c:ptCount val="1"/>
                <c:pt idx="0">
                  <c:v>Natural Gas</c:v>
                </c:pt>
              </c:strCache>
            </c:strRef>
          </c:tx>
          <c:spPr>
            <a:solidFill>
              <a:srgbClr val="FF99FF"/>
            </a:solidFill>
            <a:ln>
              <a:noFill/>
            </a:ln>
            <a:effectLst/>
          </c:spPr>
          <c:invertIfNegative val="0"/>
          <c:cat>
            <c:strRef>
              <c:f>'Industrial Energy &amp; CO2 Graphs'!$B$183:$B$187</c:f>
              <c:strCache>
                <c:ptCount val="5"/>
                <c:pt idx="0">
                  <c:v>Electricity</c:v>
                </c:pt>
                <c:pt idx="1">
                  <c:v>Manufacturing</c:v>
                </c:pt>
                <c:pt idx="2">
                  <c:v>Transportation</c:v>
                </c:pt>
                <c:pt idx="3">
                  <c:v>Buildings</c:v>
                </c:pt>
                <c:pt idx="4">
                  <c:v>Others</c:v>
                </c:pt>
              </c:strCache>
            </c:strRef>
          </c:cat>
          <c:val>
            <c:numRef>
              <c:f>'Industrial Energy &amp; CO2 Graphs'!$E$183:$E$187</c:f>
              <c:numCache>
                <c:formatCode>0</c:formatCode>
                <c:ptCount val="5"/>
                <c:pt idx="0">
                  <c:v>29.572106915999999</c:v>
                </c:pt>
                <c:pt idx="1">
                  <c:v>98.863027381999999</c:v>
                </c:pt>
                <c:pt idx="2">
                  <c:v>8.8432173200000008</c:v>
                </c:pt>
                <c:pt idx="3">
                  <c:v>14.770246401</c:v>
                </c:pt>
                <c:pt idx="4">
                  <c:v>2.5120102949000001</c:v>
                </c:pt>
              </c:numCache>
            </c:numRef>
          </c:val>
          <c:extLst>
            <c:ext xmlns:c16="http://schemas.microsoft.com/office/drawing/2014/chart" uri="{C3380CC4-5D6E-409C-BE32-E72D297353CC}">
              <c16:uniqueId val="{00000002-9160-4BAD-A01E-C70D2152CB3B}"/>
            </c:ext>
          </c:extLst>
        </c:ser>
        <c:ser>
          <c:idx val="4"/>
          <c:order val="4"/>
          <c:tx>
            <c:strRef>
              <c:f>'Industrial Energy &amp; CO2 Graphs'!$G$182</c:f>
              <c:strCache>
                <c:ptCount val="1"/>
                <c:pt idx="0">
                  <c:v>Cement Calcination</c:v>
                </c:pt>
              </c:strCache>
            </c:strRef>
          </c:tx>
          <c:spPr>
            <a:solidFill>
              <a:schemeClr val="accent2">
                <a:lumMod val="75000"/>
              </a:schemeClr>
            </a:solidFill>
            <a:ln>
              <a:noFill/>
            </a:ln>
            <a:effectLst/>
          </c:spPr>
          <c:invertIfNegative val="0"/>
          <c:cat>
            <c:strRef>
              <c:f>'Industrial Energy &amp; CO2 Graphs'!$B$183:$B$187</c:f>
              <c:strCache>
                <c:ptCount val="5"/>
                <c:pt idx="0">
                  <c:v>Electricity</c:v>
                </c:pt>
                <c:pt idx="1">
                  <c:v>Manufacturing</c:v>
                </c:pt>
                <c:pt idx="2">
                  <c:v>Transportation</c:v>
                </c:pt>
                <c:pt idx="3">
                  <c:v>Buildings</c:v>
                </c:pt>
                <c:pt idx="4">
                  <c:v>Others</c:v>
                </c:pt>
              </c:strCache>
            </c:strRef>
          </c:cat>
          <c:val>
            <c:numRef>
              <c:f>'Industrial Energy &amp; CO2 Graphs'!$G$183:$G$187</c:f>
              <c:numCache>
                <c:formatCode>0</c:formatCode>
                <c:ptCount val="5"/>
                <c:pt idx="1">
                  <c:v>102.31959999999999</c:v>
                </c:pt>
              </c:numCache>
            </c:numRef>
          </c:val>
          <c:extLst>
            <c:ext xmlns:c16="http://schemas.microsoft.com/office/drawing/2014/chart" uri="{C3380CC4-5D6E-409C-BE32-E72D297353CC}">
              <c16:uniqueId val="{00000003-9160-4BAD-A01E-C70D2152CB3B}"/>
            </c:ext>
          </c:extLst>
        </c:ser>
        <c:dLbls>
          <c:showLegendKey val="0"/>
          <c:showVal val="0"/>
          <c:showCatName val="0"/>
          <c:showSerName val="0"/>
          <c:showPercent val="0"/>
          <c:showBubbleSize val="0"/>
        </c:dLbls>
        <c:gapWidth val="60"/>
        <c:overlap val="100"/>
        <c:axId val="1273294431"/>
        <c:axId val="1273297311"/>
        <c:extLst>
          <c:ext xmlns:c15="http://schemas.microsoft.com/office/drawing/2012/chart" uri="{02D57815-91ED-43cb-92C2-25804820EDAC}">
            <c15:filteredBarSeries>
              <c15:ser>
                <c:idx val="3"/>
                <c:order val="3"/>
                <c:tx>
                  <c:strRef>
                    <c:extLst>
                      <c:ext uri="{02D57815-91ED-43cb-92C2-25804820EDAC}">
                        <c15:formulaRef>
                          <c15:sqref>'Industrial Energy &amp; CO2 Graphs'!$F$182</c15:sqref>
                        </c15:formulaRef>
                      </c:ext>
                    </c:extLst>
                    <c:strCache>
                      <c:ptCount val="1"/>
                    </c:strCache>
                  </c:strRef>
                </c:tx>
                <c:spPr>
                  <a:solidFill>
                    <a:schemeClr val="accent6"/>
                  </a:solidFill>
                  <a:ln>
                    <a:noFill/>
                  </a:ln>
                  <a:effectLst/>
                </c:spPr>
                <c:invertIfNegative val="0"/>
                <c:cat>
                  <c:strRef>
                    <c:extLst>
                      <c:ext uri="{02D57815-91ED-43cb-92C2-25804820EDAC}">
                        <c15:formulaRef>
                          <c15:sqref>'Industrial Energy &amp; CO2 Graphs'!$B$183:$B$187</c15:sqref>
                        </c15:formulaRef>
                      </c:ext>
                    </c:extLst>
                    <c:strCache>
                      <c:ptCount val="5"/>
                      <c:pt idx="0">
                        <c:v>Electricity</c:v>
                      </c:pt>
                      <c:pt idx="1">
                        <c:v>Manufacturing</c:v>
                      </c:pt>
                      <c:pt idx="2">
                        <c:v>Transportation</c:v>
                      </c:pt>
                      <c:pt idx="3">
                        <c:v>Buildings</c:v>
                      </c:pt>
                      <c:pt idx="4">
                        <c:v>Others</c:v>
                      </c:pt>
                    </c:strCache>
                  </c:strRef>
                </c:cat>
                <c:val>
                  <c:numRef>
                    <c:extLst>
                      <c:ext uri="{02D57815-91ED-43cb-92C2-25804820EDAC}">
                        <c15:formulaRef>
                          <c15:sqref>'Industrial Energy &amp; CO2 Graphs'!$F$183:$F$187</c15:sqref>
                        </c15:formulaRef>
                      </c:ext>
                    </c:extLst>
                    <c:numCache>
                      <c:formatCode>0</c:formatCode>
                      <c:ptCount val="5"/>
                    </c:numCache>
                  </c:numRef>
                </c:val>
                <c:extLst>
                  <c:ext xmlns:c16="http://schemas.microsoft.com/office/drawing/2014/chart" uri="{C3380CC4-5D6E-409C-BE32-E72D297353CC}">
                    <c16:uniqueId val="{00000004-9160-4BAD-A01E-C70D2152CB3B}"/>
                  </c:ext>
                </c:extLst>
              </c15:ser>
            </c15:filteredBarSeries>
          </c:ext>
        </c:extLst>
      </c:barChart>
      <c:catAx>
        <c:axId val="127329443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273297311"/>
        <c:crosses val="autoZero"/>
        <c:auto val="1"/>
        <c:lblAlgn val="ctr"/>
        <c:lblOffset val="100"/>
        <c:noMultiLvlLbl val="0"/>
      </c:catAx>
      <c:valAx>
        <c:axId val="1273297311"/>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sz="1600"/>
                  <a:t>MMT</a:t>
                </a:r>
                <a:r>
                  <a:rPr lang="en-US" sz="1600" baseline="0"/>
                  <a:t> CO2</a:t>
                </a:r>
                <a:endParaRPr lang="en-US" sz="1600"/>
              </a:p>
            </c:rich>
          </c:tx>
          <c:layout>
            <c:manualLayout>
              <c:xMode val="edge"/>
              <c:yMode val="edge"/>
              <c:x val="0.48972097829237732"/>
              <c:y val="0.1445551112393673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2732944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t>India's Industrial CO2 Emissions from Fossil Fuels and Cement in 2021</a:t>
            </a:r>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barChart>
        <c:barDir val="bar"/>
        <c:grouping val="stacked"/>
        <c:varyColors val="0"/>
        <c:ser>
          <c:idx val="0"/>
          <c:order val="0"/>
          <c:tx>
            <c:strRef>
              <c:f>'Industrial Energy &amp; CO2 Graphs'!$C$243</c:f>
              <c:strCache>
                <c:ptCount val="1"/>
                <c:pt idx="0">
                  <c:v>Coal</c:v>
                </c:pt>
              </c:strCache>
            </c:strRef>
          </c:tx>
          <c:spPr>
            <a:solidFill>
              <a:schemeClr val="tx1">
                <a:lumMod val="65000"/>
                <a:lumOff val="35000"/>
              </a:schemeClr>
            </a:solidFill>
            <a:ln>
              <a:noFill/>
            </a:ln>
            <a:effectLst/>
          </c:spPr>
          <c:invertIfNegative val="0"/>
          <c:cat>
            <c:strRef>
              <c:f>'Industrial Energy &amp; CO2 Graphs'!$B$244:$B$255</c:f>
              <c:strCache>
                <c:ptCount val="12"/>
                <c:pt idx="0">
                  <c:v>Iron and steel</c:v>
                </c:pt>
                <c:pt idx="1">
                  <c:v>Cement</c:v>
                </c:pt>
                <c:pt idx="2">
                  <c:v>Chemicals</c:v>
                </c:pt>
                <c:pt idx="3">
                  <c:v>Refining</c:v>
                </c:pt>
                <c:pt idx="4">
                  <c:v>Paper</c:v>
                </c:pt>
                <c:pt idx="5">
                  <c:v>Aluminum</c:v>
                </c:pt>
                <c:pt idx="6">
                  <c:v>Food processing</c:v>
                </c:pt>
                <c:pt idx="7">
                  <c:v>Other industry</c:v>
                </c:pt>
                <c:pt idx="9">
                  <c:v>Agriculture</c:v>
                </c:pt>
                <c:pt idx="10">
                  <c:v>Mining</c:v>
                </c:pt>
                <c:pt idx="11">
                  <c:v>Construction</c:v>
                </c:pt>
              </c:strCache>
            </c:strRef>
          </c:cat>
          <c:val>
            <c:numRef>
              <c:f>'Industrial Energy &amp; CO2 Graphs'!$C$244:$C$255</c:f>
              <c:numCache>
                <c:formatCode>0</c:formatCode>
                <c:ptCount val="12"/>
                <c:pt idx="0">
                  <c:v>307.07367099999999</c:v>
                </c:pt>
                <c:pt idx="1">
                  <c:v>61.082378999999996</c:v>
                </c:pt>
                <c:pt idx="2">
                  <c:v>3.7242793000000001</c:v>
                </c:pt>
                <c:pt idx="3">
                  <c:v>0</c:v>
                </c:pt>
                <c:pt idx="4">
                  <c:v>2.9357284200000002</c:v>
                </c:pt>
                <c:pt idx="5">
                  <c:v>1.0142375300000002</c:v>
                </c:pt>
                <c:pt idx="6">
                  <c:v>0</c:v>
                </c:pt>
                <c:pt idx="7">
                  <c:v>81.375277000000011</c:v>
                </c:pt>
                <c:pt idx="9">
                  <c:v>0</c:v>
                </c:pt>
                <c:pt idx="10">
                  <c:v>16.844424704999962</c:v>
                </c:pt>
                <c:pt idx="11">
                  <c:v>0</c:v>
                </c:pt>
              </c:numCache>
            </c:numRef>
          </c:val>
          <c:extLst>
            <c:ext xmlns:c16="http://schemas.microsoft.com/office/drawing/2014/chart" uri="{C3380CC4-5D6E-409C-BE32-E72D297353CC}">
              <c16:uniqueId val="{00000000-D892-4BAD-B6B6-44CC86F6C72B}"/>
            </c:ext>
          </c:extLst>
        </c:ser>
        <c:ser>
          <c:idx val="1"/>
          <c:order val="1"/>
          <c:tx>
            <c:strRef>
              <c:f>'Industrial Energy &amp; CO2 Graphs'!$D$243</c:f>
              <c:strCache>
                <c:ptCount val="1"/>
                <c:pt idx="0">
                  <c:v>Petroleum</c:v>
                </c:pt>
              </c:strCache>
            </c:strRef>
          </c:tx>
          <c:spPr>
            <a:solidFill>
              <a:srgbClr val="7030A0"/>
            </a:solidFill>
            <a:ln>
              <a:noFill/>
            </a:ln>
            <a:effectLst/>
          </c:spPr>
          <c:invertIfNegative val="0"/>
          <c:cat>
            <c:strRef>
              <c:f>'Industrial Energy &amp; CO2 Graphs'!$B$244:$B$255</c:f>
              <c:strCache>
                <c:ptCount val="12"/>
                <c:pt idx="0">
                  <c:v>Iron and steel</c:v>
                </c:pt>
                <c:pt idx="1">
                  <c:v>Cement</c:v>
                </c:pt>
                <c:pt idx="2">
                  <c:v>Chemicals</c:v>
                </c:pt>
                <c:pt idx="3">
                  <c:v>Refining</c:v>
                </c:pt>
                <c:pt idx="4">
                  <c:v>Paper</c:v>
                </c:pt>
                <c:pt idx="5">
                  <c:v>Aluminum</c:v>
                </c:pt>
                <c:pt idx="6">
                  <c:v>Food processing</c:v>
                </c:pt>
                <c:pt idx="7">
                  <c:v>Other industry</c:v>
                </c:pt>
                <c:pt idx="9">
                  <c:v>Agriculture</c:v>
                </c:pt>
                <c:pt idx="10">
                  <c:v>Mining</c:v>
                </c:pt>
                <c:pt idx="11">
                  <c:v>Construction</c:v>
                </c:pt>
              </c:strCache>
            </c:strRef>
          </c:cat>
          <c:val>
            <c:numRef>
              <c:f>'Industrial Energy &amp; CO2 Graphs'!$D$244:$D$255</c:f>
              <c:numCache>
                <c:formatCode>0</c:formatCode>
                <c:ptCount val="12"/>
                <c:pt idx="0">
                  <c:v>0</c:v>
                </c:pt>
                <c:pt idx="1">
                  <c:v>0.45681590999999999</c:v>
                </c:pt>
                <c:pt idx="2">
                  <c:v>29.906936430000002</c:v>
                </c:pt>
                <c:pt idx="3">
                  <c:v>43.413530999999999</c:v>
                </c:pt>
                <c:pt idx="4">
                  <c:v>0</c:v>
                </c:pt>
                <c:pt idx="5">
                  <c:v>0.50634256</c:v>
                </c:pt>
                <c:pt idx="6">
                  <c:v>1.80649144E-2</c:v>
                </c:pt>
                <c:pt idx="7">
                  <c:v>54.832369</c:v>
                </c:pt>
                <c:pt idx="9">
                  <c:v>31.116461999999999</c:v>
                </c:pt>
                <c:pt idx="10">
                  <c:v>7.0629994100000006</c:v>
                </c:pt>
                <c:pt idx="11">
                  <c:v>2.2010971800000001</c:v>
                </c:pt>
              </c:numCache>
            </c:numRef>
          </c:val>
          <c:extLst>
            <c:ext xmlns:c16="http://schemas.microsoft.com/office/drawing/2014/chart" uri="{C3380CC4-5D6E-409C-BE32-E72D297353CC}">
              <c16:uniqueId val="{00000001-D892-4BAD-B6B6-44CC86F6C72B}"/>
            </c:ext>
          </c:extLst>
        </c:ser>
        <c:ser>
          <c:idx val="2"/>
          <c:order val="2"/>
          <c:tx>
            <c:strRef>
              <c:f>'Industrial Energy &amp; CO2 Graphs'!$E$243</c:f>
              <c:strCache>
                <c:ptCount val="1"/>
                <c:pt idx="0">
                  <c:v>Natural Gas</c:v>
                </c:pt>
              </c:strCache>
            </c:strRef>
          </c:tx>
          <c:spPr>
            <a:solidFill>
              <a:srgbClr val="FF99FF"/>
            </a:solidFill>
            <a:ln>
              <a:noFill/>
            </a:ln>
            <a:effectLst/>
          </c:spPr>
          <c:invertIfNegative val="0"/>
          <c:cat>
            <c:strRef>
              <c:f>'Industrial Energy &amp; CO2 Graphs'!$B$244:$B$255</c:f>
              <c:strCache>
                <c:ptCount val="12"/>
                <c:pt idx="0">
                  <c:v>Iron and steel</c:v>
                </c:pt>
                <c:pt idx="1">
                  <c:v>Cement</c:v>
                </c:pt>
                <c:pt idx="2">
                  <c:v>Chemicals</c:v>
                </c:pt>
                <c:pt idx="3">
                  <c:v>Refining</c:v>
                </c:pt>
                <c:pt idx="4">
                  <c:v>Paper</c:v>
                </c:pt>
                <c:pt idx="5">
                  <c:v>Aluminum</c:v>
                </c:pt>
                <c:pt idx="6">
                  <c:v>Food processing</c:v>
                </c:pt>
                <c:pt idx="7">
                  <c:v>Other industry</c:v>
                </c:pt>
                <c:pt idx="9">
                  <c:v>Agriculture</c:v>
                </c:pt>
                <c:pt idx="10">
                  <c:v>Mining</c:v>
                </c:pt>
                <c:pt idx="11">
                  <c:v>Construction</c:v>
                </c:pt>
              </c:strCache>
            </c:strRef>
          </c:cat>
          <c:val>
            <c:numRef>
              <c:f>'Industrial Energy &amp; CO2 Graphs'!$E$244:$E$255</c:f>
              <c:numCache>
                <c:formatCode>0</c:formatCode>
                <c:ptCount val="12"/>
                <c:pt idx="0">
                  <c:v>33.879355807000003</c:v>
                </c:pt>
                <c:pt idx="1">
                  <c:v>0.33095876499999999</c:v>
                </c:pt>
                <c:pt idx="2">
                  <c:v>53.190154100000001</c:v>
                </c:pt>
                <c:pt idx="3">
                  <c:v>0</c:v>
                </c:pt>
                <c:pt idx="4">
                  <c:v>0</c:v>
                </c:pt>
                <c:pt idx="5">
                  <c:v>0.87816861000000002</c:v>
                </c:pt>
                <c:pt idx="6">
                  <c:v>0</c:v>
                </c:pt>
                <c:pt idx="7">
                  <c:v>10.5843901</c:v>
                </c:pt>
                <c:pt idx="9">
                  <c:v>0.29231806900000001</c:v>
                </c:pt>
                <c:pt idx="10">
                  <c:v>2.1904174800000002</c:v>
                </c:pt>
                <c:pt idx="11">
                  <c:v>0</c:v>
                </c:pt>
              </c:numCache>
            </c:numRef>
          </c:val>
          <c:extLst>
            <c:ext xmlns:c16="http://schemas.microsoft.com/office/drawing/2014/chart" uri="{C3380CC4-5D6E-409C-BE32-E72D297353CC}">
              <c16:uniqueId val="{00000002-D892-4BAD-B6B6-44CC86F6C72B}"/>
            </c:ext>
          </c:extLst>
        </c:ser>
        <c:ser>
          <c:idx val="4"/>
          <c:order val="4"/>
          <c:tx>
            <c:strRef>
              <c:f>'Industrial Energy &amp; CO2 Graphs'!$G$243</c:f>
              <c:strCache>
                <c:ptCount val="1"/>
                <c:pt idx="0">
                  <c:v>Cement Calcination</c:v>
                </c:pt>
              </c:strCache>
            </c:strRef>
          </c:tx>
          <c:spPr>
            <a:solidFill>
              <a:schemeClr val="accent2">
                <a:lumMod val="75000"/>
              </a:schemeClr>
            </a:solidFill>
            <a:ln>
              <a:noFill/>
            </a:ln>
            <a:effectLst/>
          </c:spPr>
          <c:invertIfNegative val="0"/>
          <c:cat>
            <c:strRef>
              <c:f>'Industrial Energy &amp; CO2 Graphs'!$B$244:$B$255</c:f>
              <c:strCache>
                <c:ptCount val="12"/>
                <c:pt idx="0">
                  <c:v>Iron and steel</c:v>
                </c:pt>
                <c:pt idx="1">
                  <c:v>Cement</c:v>
                </c:pt>
                <c:pt idx="2">
                  <c:v>Chemicals</c:v>
                </c:pt>
                <c:pt idx="3">
                  <c:v>Refining</c:v>
                </c:pt>
                <c:pt idx="4">
                  <c:v>Paper</c:v>
                </c:pt>
                <c:pt idx="5">
                  <c:v>Aluminum</c:v>
                </c:pt>
                <c:pt idx="6">
                  <c:v>Food processing</c:v>
                </c:pt>
                <c:pt idx="7">
                  <c:v>Other industry</c:v>
                </c:pt>
                <c:pt idx="9">
                  <c:v>Agriculture</c:v>
                </c:pt>
                <c:pt idx="10">
                  <c:v>Mining</c:v>
                </c:pt>
                <c:pt idx="11">
                  <c:v>Construction</c:v>
                </c:pt>
              </c:strCache>
            </c:strRef>
          </c:cat>
          <c:val>
            <c:numRef>
              <c:f>'Industrial Energy &amp; CO2 Graphs'!$G$244:$G$255</c:f>
              <c:numCache>
                <c:formatCode>0</c:formatCode>
                <c:ptCount val="12"/>
                <c:pt idx="0">
                  <c:v>0</c:v>
                </c:pt>
                <c:pt idx="1">
                  <c:v>102.31959999999999</c:v>
                </c:pt>
                <c:pt idx="2">
                  <c:v>0</c:v>
                </c:pt>
                <c:pt idx="3">
                  <c:v>0</c:v>
                </c:pt>
                <c:pt idx="4">
                  <c:v>0</c:v>
                </c:pt>
                <c:pt idx="5">
                  <c:v>0</c:v>
                </c:pt>
                <c:pt idx="6">
                  <c:v>0</c:v>
                </c:pt>
                <c:pt idx="7">
                  <c:v>0</c:v>
                </c:pt>
                <c:pt idx="9">
                  <c:v>0</c:v>
                </c:pt>
                <c:pt idx="10">
                  <c:v>0</c:v>
                </c:pt>
                <c:pt idx="11">
                  <c:v>0</c:v>
                </c:pt>
              </c:numCache>
            </c:numRef>
          </c:val>
          <c:extLst>
            <c:ext xmlns:c16="http://schemas.microsoft.com/office/drawing/2014/chart" uri="{C3380CC4-5D6E-409C-BE32-E72D297353CC}">
              <c16:uniqueId val="{00000003-D892-4BAD-B6B6-44CC86F6C72B}"/>
            </c:ext>
          </c:extLst>
        </c:ser>
        <c:dLbls>
          <c:showLegendKey val="0"/>
          <c:showVal val="0"/>
          <c:showCatName val="0"/>
          <c:showSerName val="0"/>
          <c:showPercent val="0"/>
          <c:showBubbleSize val="0"/>
        </c:dLbls>
        <c:gapWidth val="60"/>
        <c:overlap val="100"/>
        <c:axId val="1273294431"/>
        <c:axId val="1273297311"/>
        <c:extLst>
          <c:ext xmlns:c15="http://schemas.microsoft.com/office/drawing/2012/chart" uri="{02D57815-91ED-43cb-92C2-25804820EDAC}">
            <c15:filteredBarSeries>
              <c15:ser>
                <c:idx val="3"/>
                <c:order val="3"/>
                <c:tx>
                  <c:strRef>
                    <c:extLst>
                      <c:ext uri="{02D57815-91ED-43cb-92C2-25804820EDAC}">
                        <c15:formulaRef>
                          <c15:sqref>'Industrial Energy &amp; CO2 Graphs'!$F$243</c15:sqref>
                        </c15:formulaRef>
                      </c:ext>
                    </c:extLst>
                    <c:strCache>
                      <c:ptCount val="1"/>
                    </c:strCache>
                  </c:strRef>
                </c:tx>
                <c:spPr>
                  <a:solidFill>
                    <a:schemeClr val="accent4"/>
                  </a:solidFill>
                  <a:ln>
                    <a:noFill/>
                  </a:ln>
                  <a:effectLst/>
                </c:spPr>
                <c:invertIfNegative val="0"/>
                <c:cat>
                  <c:strRef>
                    <c:extLst>
                      <c:ext uri="{02D57815-91ED-43cb-92C2-25804820EDAC}">
                        <c15:formulaRef>
                          <c15:sqref>'Industrial Energy &amp; CO2 Graphs'!$B$244:$B$255</c15:sqref>
                        </c15:formulaRef>
                      </c:ext>
                    </c:extLst>
                    <c:strCache>
                      <c:ptCount val="12"/>
                      <c:pt idx="0">
                        <c:v>Iron and steel</c:v>
                      </c:pt>
                      <c:pt idx="1">
                        <c:v>Cement</c:v>
                      </c:pt>
                      <c:pt idx="2">
                        <c:v>Chemicals</c:v>
                      </c:pt>
                      <c:pt idx="3">
                        <c:v>Refining</c:v>
                      </c:pt>
                      <c:pt idx="4">
                        <c:v>Paper</c:v>
                      </c:pt>
                      <c:pt idx="5">
                        <c:v>Aluminum</c:v>
                      </c:pt>
                      <c:pt idx="6">
                        <c:v>Food processing</c:v>
                      </c:pt>
                      <c:pt idx="7">
                        <c:v>Other industry</c:v>
                      </c:pt>
                      <c:pt idx="9">
                        <c:v>Agriculture</c:v>
                      </c:pt>
                      <c:pt idx="10">
                        <c:v>Mining</c:v>
                      </c:pt>
                      <c:pt idx="11">
                        <c:v>Construction</c:v>
                      </c:pt>
                    </c:strCache>
                  </c:strRef>
                </c:cat>
                <c:val>
                  <c:numRef>
                    <c:extLst>
                      <c:ext uri="{02D57815-91ED-43cb-92C2-25804820EDAC}">
                        <c15:formulaRef>
                          <c15:sqref>'Industrial Energy &amp; CO2 Graphs'!$F$244:$F$255</c15:sqref>
                        </c15:formulaRef>
                      </c:ext>
                    </c:extLst>
                    <c:numCache>
                      <c:formatCode>0</c:formatCode>
                      <c:ptCount val="12"/>
                    </c:numCache>
                  </c:numRef>
                </c:val>
                <c:extLst>
                  <c:ext xmlns:c16="http://schemas.microsoft.com/office/drawing/2014/chart" uri="{C3380CC4-5D6E-409C-BE32-E72D297353CC}">
                    <c16:uniqueId val="{00000004-D892-4BAD-B6B6-44CC86F6C72B}"/>
                  </c:ext>
                </c:extLst>
              </c15:ser>
            </c15:filteredBarSeries>
          </c:ext>
        </c:extLst>
      </c:barChart>
      <c:catAx>
        <c:axId val="127329443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273297311"/>
        <c:crosses val="autoZero"/>
        <c:auto val="1"/>
        <c:lblAlgn val="ctr"/>
        <c:lblOffset val="100"/>
        <c:noMultiLvlLbl val="0"/>
      </c:catAx>
      <c:valAx>
        <c:axId val="1273297311"/>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sz="1600"/>
                  <a:t>MMT CO2</a:t>
                </a:r>
              </a:p>
            </c:rich>
          </c:tx>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2732944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t>India's CO2 Emissions from Fossil Fuels and Cement in 2021</a:t>
            </a:r>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barChart>
        <c:barDir val="bar"/>
        <c:grouping val="stacked"/>
        <c:varyColors val="0"/>
        <c:ser>
          <c:idx val="0"/>
          <c:order val="0"/>
          <c:tx>
            <c:strRef>
              <c:f>'Industrial Energy &amp; CO2 Graphs'!$C$215</c:f>
              <c:strCache>
                <c:ptCount val="1"/>
                <c:pt idx="0">
                  <c:v>Coal</c:v>
                </c:pt>
              </c:strCache>
            </c:strRef>
          </c:tx>
          <c:spPr>
            <a:solidFill>
              <a:schemeClr val="tx1">
                <a:lumMod val="65000"/>
                <a:lumOff val="35000"/>
              </a:schemeClr>
            </a:solidFill>
            <a:ln>
              <a:noFill/>
            </a:ln>
            <a:effectLst/>
          </c:spPr>
          <c:invertIfNegative val="0"/>
          <c:cat>
            <c:strRef>
              <c:f>'Industrial Energy &amp; CO2 Graphs'!$B$216:$B$219</c:f>
              <c:strCache>
                <c:ptCount val="4"/>
                <c:pt idx="0">
                  <c:v>Manufacturing</c:v>
                </c:pt>
                <c:pt idx="1">
                  <c:v>Buildings</c:v>
                </c:pt>
                <c:pt idx="2">
                  <c:v>Transportation</c:v>
                </c:pt>
                <c:pt idx="3">
                  <c:v>Others</c:v>
                </c:pt>
              </c:strCache>
            </c:strRef>
          </c:cat>
          <c:val>
            <c:numRef>
              <c:f>'Industrial Energy &amp; CO2 Graphs'!$C$216:$C$219</c:f>
              <c:numCache>
                <c:formatCode>0.00</c:formatCode>
                <c:ptCount val="4"/>
                <c:pt idx="0">
                  <c:v>498.89222100000001</c:v>
                </c:pt>
                <c:pt idx="1">
                  <c:v>56.790974599999998</c:v>
                </c:pt>
                <c:pt idx="2">
                  <c:v>0</c:v>
                </c:pt>
                <c:pt idx="3">
                  <c:v>16.954027419999964</c:v>
                </c:pt>
              </c:numCache>
            </c:numRef>
          </c:val>
          <c:extLst>
            <c:ext xmlns:c16="http://schemas.microsoft.com/office/drawing/2014/chart" uri="{C3380CC4-5D6E-409C-BE32-E72D297353CC}">
              <c16:uniqueId val="{00000000-9DE0-4C2C-8E3F-C997B8E2C2F1}"/>
            </c:ext>
          </c:extLst>
        </c:ser>
        <c:ser>
          <c:idx val="1"/>
          <c:order val="1"/>
          <c:tx>
            <c:strRef>
              <c:f>'Industrial Energy &amp; CO2 Graphs'!$D$215</c:f>
              <c:strCache>
                <c:ptCount val="1"/>
                <c:pt idx="0">
                  <c:v>Petroleum</c:v>
                </c:pt>
              </c:strCache>
            </c:strRef>
          </c:tx>
          <c:spPr>
            <a:solidFill>
              <a:srgbClr val="7030A0"/>
            </a:solidFill>
            <a:ln>
              <a:noFill/>
            </a:ln>
            <a:effectLst/>
          </c:spPr>
          <c:invertIfNegative val="0"/>
          <c:cat>
            <c:strRef>
              <c:f>'Industrial Energy &amp; CO2 Graphs'!$B$216:$B$219</c:f>
              <c:strCache>
                <c:ptCount val="4"/>
                <c:pt idx="0">
                  <c:v>Manufacturing</c:v>
                </c:pt>
                <c:pt idx="1">
                  <c:v>Buildings</c:v>
                </c:pt>
                <c:pt idx="2">
                  <c:v>Transportation</c:v>
                </c:pt>
                <c:pt idx="3">
                  <c:v>Others</c:v>
                </c:pt>
              </c:strCache>
            </c:strRef>
          </c:cat>
          <c:val>
            <c:numRef>
              <c:f>'Industrial Energy &amp; CO2 Graphs'!$D$216:$D$219</c:f>
              <c:numCache>
                <c:formatCode>0.00</c:formatCode>
                <c:ptCount val="4"/>
                <c:pt idx="0">
                  <c:v>107.26339591595325</c:v>
                </c:pt>
                <c:pt idx="1">
                  <c:v>116.18938511000002</c:v>
                </c:pt>
                <c:pt idx="2">
                  <c:v>315.49261430000001</c:v>
                </c:pt>
                <c:pt idx="3">
                  <c:v>40.517782092000004</c:v>
                </c:pt>
              </c:numCache>
            </c:numRef>
          </c:val>
          <c:extLst>
            <c:ext xmlns:c16="http://schemas.microsoft.com/office/drawing/2014/chart" uri="{C3380CC4-5D6E-409C-BE32-E72D297353CC}">
              <c16:uniqueId val="{00000001-9DE0-4C2C-8E3F-C997B8E2C2F1}"/>
            </c:ext>
          </c:extLst>
        </c:ser>
        <c:ser>
          <c:idx val="2"/>
          <c:order val="2"/>
          <c:tx>
            <c:strRef>
              <c:f>'Industrial Energy &amp; CO2 Graphs'!$E$215</c:f>
              <c:strCache>
                <c:ptCount val="1"/>
                <c:pt idx="0">
                  <c:v>Natural Gas</c:v>
                </c:pt>
              </c:strCache>
            </c:strRef>
          </c:tx>
          <c:spPr>
            <a:solidFill>
              <a:srgbClr val="FF99FF"/>
            </a:solidFill>
            <a:ln>
              <a:noFill/>
            </a:ln>
            <a:effectLst/>
          </c:spPr>
          <c:invertIfNegative val="0"/>
          <c:cat>
            <c:strRef>
              <c:f>'Industrial Energy &amp; CO2 Graphs'!$B$216:$B$219</c:f>
              <c:strCache>
                <c:ptCount val="4"/>
                <c:pt idx="0">
                  <c:v>Manufacturing</c:v>
                </c:pt>
                <c:pt idx="1">
                  <c:v>Buildings</c:v>
                </c:pt>
                <c:pt idx="2">
                  <c:v>Transportation</c:v>
                </c:pt>
                <c:pt idx="3">
                  <c:v>Others</c:v>
                </c:pt>
              </c:strCache>
            </c:strRef>
          </c:cat>
          <c:val>
            <c:numRef>
              <c:f>'Industrial Energy &amp; CO2 Graphs'!$E$216:$E$219</c:f>
              <c:numCache>
                <c:formatCode>0.00</c:formatCode>
                <c:ptCount val="4"/>
                <c:pt idx="0">
                  <c:v>35.970692095778624</c:v>
                </c:pt>
                <c:pt idx="1">
                  <c:v>14.770246401</c:v>
                </c:pt>
                <c:pt idx="2">
                  <c:v>8.8432173200000008</c:v>
                </c:pt>
                <c:pt idx="3">
                  <c:v>2.5120102949000001</c:v>
                </c:pt>
              </c:numCache>
            </c:numRef>
          </c:val>
          <c:extLst>
            <c:ext xmlns:c16="http://schemas.microsoft.com/office/drawing/2014/chart" uri="{C3380CC4-5D6E-409C-BE32-E72D297353CC}">
              <c16:uniqueId val="{00000002-9DE0-4C2C-8E3F-C997B8E2C2F1}"/>
            </c:ext>
          </c:extLst>
        </c:ser>
        <c:ser>
          <c:idx val="4"/>
          <c:order val="4"/>
          <c:tx>
            <c:strRef>
              <c:f>'Industrial Energy &amp; CO2 Graphs'!$G$215</c:f>
              <c:strCache>
                <c:ptCount val="1"/>
                <c:pt idx="0">
                  <c:v>Cement Calcination</c:v>
                </c:pt>
              </c:strCache>
            </c:strRef>
          </c:tx>
          <c:spPr>
            <a:solidFill>
              <a:schemeClr val="accent2">
                <a:lumMod val="75000"/>
              </a:schemeClr>
            </a:solidFill>
            <a:ln>
              <a:noFill/>
            </a:ln>
            <a:effectLst/>
          </c:spPr>
          <c:invertIfNegative val="0"/>
          <c:cat>
            <c:strRef>
              <c:f>'Industrial Energy &amp; CO2 Graphs'!$B$216:$B$219</c:f>
              <c:strCache>
                <c:ptCount val="4"/>
                <c:pt idx="0">
                  <c:v>Manufacturing</c:v>
                </c:pt>
                <c:pt idx="1">
                  <c:v>Buildings</c:v>
                </c:pt>
                <c:pt idx="2">
                  <c:v>Transportation</c:v>
                </c:pt>
                <c:pt idx="3">
                  <c:v>Others</c:v>
                </c:pt>
              </c:strCache>
            </c:strRef>
          </c:cat>
          <c:val>
            <c:numRef>
              <c:f>'Industrial Energy &amp; CO2 Graphs'!$G$216:$G$219</c:f>
              <c:numCache>
                <c:formatCode>0.00</c:formatCode>
                <c:ptCount val="4"/>
                <c:pt idx="0">
                  <c:v>204</c:v>
                </c:pt>
              </c:numCache>
            </c:numRef>
          </c:val>
          <c:extLst>
            <c:ext xmlns:c16="http://schemas.microsoft.com/office/drawing/2014/chart" uri="{C3380CC4-5D6E-409C-BE32-E72D297353CC}">
              <c16:uniqueId val="{00000003-9DE0-4C2C-8E3F-C997B8E2C2F1}"/>
            </c:ext>
          </c:extLst>
        </c:ser>
        <c:ser>
          <c:idx val="5"/>
          <c:order val="5"/>
          <c:tx>
            <c:strRef>
              <c:f>'Industrial Energy &amp; CO2 Graphs'!$H$215</c:f>
              <c:strCache>
                <c:ptCount val="1"/>
                <c:pt idx="0">
                  <c:v>Purchased Electricity</c:v>
                </c:pt>
              </c:strCache>
            </c:strRef>
          </c:tx>
          <c:spPr>
            <a:solidFill>
              <a:srgbClr val="FFC000"/>
            </a:solidFill>
            <a:ln>
              <a:noFill/>
            </a:ln>
            <a:effectLst/>
          </c:spPr>
          <c:invertIfNegative val="0"/>
          <c:cat>
            <c:strRef>
              <c:f>'Industrial Energy &amp; CO2 Graphs'!$B$216:$B$219</c:f>
              <c:strCache>
                <c:ptCount val="4"/>
                <c:pt idx="0">
                  <c:v>Manufacturing</c:v>
                </c:pt>
                <c:pt idx="1">
                  <c:v>Buildings</c:v>
                </c:pt>
                <c:pt idx="2">
                  <c:v>Transportation</c:v>
                </c:pt>
                <c:pt idx="3">
                  <c:v>Others</c:v>
                </c:pt>
              </c:strCache>
            </c:strRef>
          </c:cat>
          <c:val>
            <c:numRef>
              <c:f>'Industrial Energy &amp; CO2 Graphs'!$H$216:$H$219</c:f>
              <c:numCache>
                <c:formatCode>0.00</c:formatCode>
                <c:ptCount val="4"/>
                <c:pt idx="0">
                  <c:v>306.60363988854084</c:v>
                </c:pt>
                <c:pt idx="1">
                  <c:v>396.44368454647059</c:v>
                </c:pt>
                <c:pt idx="2">
                  <c:v>20.031809925330975</c:v>
                </c:pt>
                <c:pt idx="3">
                  <c:v>304.27928855026943</c:v>
                </c:pt>
              </c:numCache>
            </c:numRef>
          </c:val>
          <c:extLst>
            <c:ext xmlns:c16="http://schemas.microsoft.com/office/drawing/2014/chart" uri="{C3380CC4-5D6E-409C-BE32-E72D297353CC}">
              <c16:uniqueId val="{00000004-9DE0-4C2C-8E3F-C997B8E2C2F1}"/>
            </c:ext>
          </c:extLst>
        </c:ser>
        <c:dLbls>
          <c:showLegendKey val="0"/>
          <c:showVal val="0"/>
          <c:showCatName val="0"/>
          <c:showSerName val="0"/>
          <c:showPercent val="0"/>
          <c:showBubbleSize val="0"/>
        </c:dLbls>
        <c:gapWidth val="60"/>
        <c:overlap val="100"/>
        <c:axId val="1273294431"/>
        <c:axId val="1273297311"/>
        <c:extLst>
          <c:ext xmlns:c15="http://schemas.microsoft.com/office/drawing/2012/chart" uri="{02D57815-91ED-43cb-92C2-25804820EDAC}">
            <c15:filteredBarSeries>
              <c15:ser>
                <c:idx val="3"/>
                <c:order val="3"/>
                <c:tx>
                  <c:strRef>
                    <c:extLst>
                      <c:ext uri="{02D57815-91ED-43cb-92C2-25804820EDAC}">
                        <c15:formulaRef>
                          <c15:sqref>'Industrial Energy &amp; CO2 Graphs'!$F$215</c15:sqref>
                        </c15:formulaRef>
                      </c:ext>
                    </c:extLst>
                    <c:strCache>
                      <c:ptCount val="1"/>
                    </c:strCache>
                  </c:strRef>
                </c:tx>
                <c:spPr>
                  <a:solidFill>
                    <a:srgbClr val="00B050"/>
                  </a:solidFill>
                  <a:ln>
                    <a:noFill/>
                  </a:ln>
                  <a:effectLst/>
                </c:spPr>
                <c:invertIfNegative val="0"/>
                <c:cat>
                  <c:strRef>
                    <c:extLst>
                      <c:ext uri="{02D57815-91ED-43cb-92C2-25804820EDAC}">
                        <c15:formulaRef>
                          <c15:sqref>'Industrial Energy &amp; CO2 Graphs'!$B$216:$B$219</c15:sqref>
                        </c15:formulaRef>
                      </c:ext>
                    </c:extLst>
                    <c:strCache>
                      <c:ptCount val="4"/>
                      <c:pt idx="0">
                        <c:v>Manufacturing</c:v>
                      </c:pt>
                      <c:pt idx="1">
                        <c:v>Buildings</c:v>
                      </c:pt>
                      <c:pt idx="2">
                        <c:v>Transportation</c:v>
                      </c:pt>
                      <c:pt idx="3">
                        <c:v>Others</c:v>
                      </c:pt>
                    </c:strCache>
                  </c:strRef>
                </c:cat>
                <c:val>
                  <c:numRef>
                    <c:extLst>
                      <c:ext uri="{02D57815-91ED-43cb-92C2-25804820EDAC}">
                        <c15:formulaRef>
                          <c15:sqref>'Industrial Energy &amp; CO2 Graphs'!$F$216:$F$219</c15:sqref>
                        </c15:formulaRef>
                      </c:ext>
                    </c:extLst>
                    <c:numCache>
                      <c:formatCode>0.00</c:formatCode>
                      <c:ptCount val="4"/>
                    </c:numCache>
                  </c:numRef>
                </c:val>
                <c:extLst>
                  <c:ext xmlns:c16="http://schemas.microsoft.com/office/drawing/2014/chart" uri="{C3380CC4-5D6E-409C-BE32-E72D297353CC}">
                    <c16:uniqueId val="{00000005-9DE0-4C2C-8E3F-C997B8E2C2F1}"/>
                  </c:ext>
                </c:extLst>
              </c15:ser>
            </c15:filteredBarSeries>
          </c:ext>
        </c:extLst>
      </c:barChart>
      <c:catAx>
        <c:axId val="127329443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273297311"/>
        <c:crosses val="autoZero"/>
        <c:auto val="1"/>
        <c:lblAlgn val="ctr"/>
        <c:lblOffset val="100"/>
        <c:noMultiLvlLbl val="0"/>
      </c:catAx>
      <c:valAx>
        <c:axId val="1273297311"/>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sz="1600"/>
                  <a:t>MMT</a:t>
                </a:r>
                <a:r>
                  <a:rPr lang="en-US" sz="1600" baseline="0"/>
                  <a:t> CO2</a:t>
                </a:r>
                <a:endParaRPr lang="en-US" sz="1600"/>
              </a:p>
            </c:rich>
          </c:tx>
          <c:layout>
            <c:manualLayout>
              <c:xMode val="edge"/>
              <c:yMode val="edge"/>
              <c:x val="0.48972097829237732"/>
              <c:y val="0.1445551112393673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2732944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85000"/>
                    <a:lumOff val="15000"/>
                  </a:schemeClr>
                </a:solidFill>
                <a:latin typeface="+mn-lt"/>
                <a:ea typeface="+mn-ea"/>
                <a:cs typeface="+mn-cs"/>
              </a:defRPr>
            </a:pPr>
            <a:r>
              <a:rPr lang="en-US" sz="1800">
                <a:solidFill>
                  <a:schemeClr val="tx1">
                    <a:lumMod val="85000"/>
                    <a:lumOff val="15000"/>
                  </a:schemeClr>
                </a:solidFill>
              </a:rPr>
              <a:t>Levelized Cost of Heat by</a:t>
            </a:r>
            <a:r>
              <a:rPr lang="en-US" sz="1800" baseline="0">
                <a:solidFill>
                  <a:schemeClr val="tx1">
                    <a:lumMod val="85000"/>
                    <a:lumOff val="15000"/>
                  </a:schemeClr>
                </a:solidFill>
              </a:rPr>
              <a:t> Technology Type </a:t>
            </a:r>
            <a:r>
              <a:rPr lang="en-US" sz="1800" b="0" i="0" u="none" strike="noStrike" kern="1200" spc="0" baseline="0">
                <a:solidFill>
                  <a:schemeClr val="tx1">
                    <a:lumMod val="85000"/>
                    <a:lumOff val="15000"/>
                  </a:schemeClr>
                </a:solidFill>
              </a:rPr>
              <a:t>(100-200 °C) </a:t>
            </a:r>
            <a:endParaRPr lang="en-US" sz="1800">
              <a:solidFill>
                <a:schemeClr val="tx1">
                  <a:lumMod val="85000"/>
                  <a:lumOff val="15000"/>
                </a:schemeClr>
              </a:solidFill>
            </a:endParaRP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85000"/>
                  <a:lumOff val="15000"/>
                </a:schemeClr>
              </a:solidFill>
              <a:latin typeface="+mn-lt"/>
              <a:ea typeface="+mn-ea"/>
              <a:cs typeface="+mn-cs"/>
            </a:defRPr>
          </a:pPr>
          <a:endParaRPr lang="en-US"/>
        </a:p>
      </c:txPr>
    </c:title>
    <c:autoTitleDeleted val="0"/>
    <c:plotArea>
      <c:layout/>
      <c:barChart>
        <c:barDir val="bar"/>
        <c:grouping val="stacked"/>
        <c:varyColors val="0"/>
        <c:ser>
          <c:idx val="0"/>
          <c:order val="0"/>
          <c:tx>
            <c:strRef>
              <c:f>'TEA Graphs'!$B$49</c:f>
              <c:strCache>
                <c:ptCount val="1"/>
                <c:pt idx="0">
                  <c:v>Energy Cost</c:v>
                </c:pt>
              </c:strCache>
            </c:strRef>
          </c:tx>
          <c:spPr>
            <a:solidFill>
              <a:schemeClr val="accent1"/>
            </a:solidFill>
            <a:ln>
              <a:solidFill>
                <a:schemeClr val="accent1"/>
              </a:solidFill>
            </a:ln>
            <a:effectLst/>
          </c:spPr>
          <c:invertIfNegative val="0"/>
          <c:cat>
            <c:strRef>
              <c:f>'TEA Graphs'!$A$50:$A$64</c:f>
              <c:strCache>
                <c:ptCount val="15"/>
                <c:pt idx="0">
                  <c:v>Heat pump + MVC - grid (retail)</c:v>
                </c:pt>
                <c:pt idx="1">
                  <c:v>Heat pump + MVC - onsite RE</c:v>
                </c:pt>
                <c:pt idx="2">
                  <c:v>Heat pump + MVC - captive RE</c:v>
                </c:pt>
                <c:pt idx="3">
                  <c:v>Thermal battery - onsite RE</c:v>
                </c:pt>
                <c:pt idx="4">
                  <c:v>Elec. resistance boiler - grid (retail)</c:v>
                </c:pt>
                <c:pt idx="5">
                  <c:v>Elec. resistance boiler - onsite RE</c:v>
                </c:pt>
                <c:pt idx="6">
                  <c:v>Elec. resistance boiler - captive RE</c:v>
                </c:pt>
                <c:pt idx="7">
                  <c:v>Biomass-fired boiler</c:v>
                </c:pt>
                <c:pt idx="8">
                  <c:v>Biomass-fired boiler + WHR</c:v>
                </c:pt>
                <c:pt idx="9">
                  <c:v>Coal-fired boiler</c:v>
                </c:pt>
                <c:pt idx="10">
                  <c:v>Coal-fired boiler + WHR</c:v>
                </c:pt>
                <c:pt idx="11">
                  <c:v>Petroleum-fired boiler</c:v>
                </c:pt>
                <c:pt idx="12">
                  <c:v>Petroleum-fired boiler + WHR</c:v>
                </c:pt>
                <c:pt idx="13">
                  <c:v>Natural gas-fired boiler</c:v>
                </c:pt>
                <c:pt idx="14">
                  <c:v>Natural gas-fired boiler + WHR</c:v>
                </c:pt>
              </c:strCache>
            </c:strRef>
          </c:cat>
          <c:val>
            <c:numRef>
              <c:f>'TEA Graphs'!$B$50:$B$64</c:f>
              <c:numCache>
                <c:formatCode>0.00</c:formatCode>
                <c:ptCount val="15"/>
                <c:pt idx="0">
                  <c:v>3.5480274442538602</c:v>
                </c:pt>
                <c:pt idx="1">
                  <c:v>1.6272727272727272</c:v>
                </c:pt>
                <c:pt idx="2">
                  <c:v>2.1817858515028523</c:v>
                </c:pt>
                <c:pt idx="3">
                  <c:v>2.6315789473684208</c:v>
                </c:pt>
                <c:pt idx="4">
                  <c:v>7.8845054316752456</c:v>
                </c:pt>
                <c:pt idx="5">
                  <c:v>3.6161616161616164</c:v>
                </c:pt>
                <c:pt idx="6">
                  <c:v>4.8484130033396715</c:v>
                </c:pt>
                <c:pt idx="7">
                  <c:v>2.7710843373493979</c:v>
                </c:pt>
                <c:pt idx="8">
                  <c:v>2.4142733242473056</c:v>
                </c:pt>
                <c:pt idx="9">
                  <c:v>1.5142081691975462</c:v>
                </c:pt>
                <c:pt idx="10">
                  <c:v>1.3192353408297037</c:v>
                </c:pt>
                <c:pt idx="11">
                  <c:v>6.2686209281206624</c:v>
                </c:pt>
                <c:pt idx="12">
                  <c:v>5.4614592860267308</c:v>
                </c:pt>
                <c:pt idx="13">
                  <c:v>5.207560098212757</c:v>
                </c:pt>
                <c:pt idx="14">
                  <c:v>4.5370230202216009</c:v>
                </c:pt>
              </c:numCache>
            </c:numRef>
          </c:val>
          <c:extLst>
            <c:ext xmlns:c16="http://schemas.microsoft.com/office/drawing/2014/chart" uri="{C3380CC4-5D6E-409C-BE32-E72D297353CC}">
              <c16:uniqueId val="{00000000-D413-3148-8403-648CE6CBB55F}"/>
            </c:ext>
          </c:extLst>
        </c:ser>
        <c:ser>
          <c:idx val="1"/>
          <c:order val="1"/>
          <c:tx>
            <c:strRef>
              <c:f>'TEA Graphs'!$C$49</c:f>
              <c:strCache>
                <c:ptCount val="1"/>
                <c:pt idx="0">
                  <c:v>Capital Cost</c:v>
                </c:pt>
              </c:strCache>
            </c:strRef>
          </c:tx>
          <c:spPr>
            <a:solidFill>
              <a:schemeClr val="accent2"/>
            </a:solidFill>
            <a:ln>
              <a:solidFill>
                <a:schemeClr val="accent2"/>
              </a:solidFill>
            </a:ln>
            <a:effectLst/>
          </c:spPr>
          <c:invertIfNegative val="0"/>
          <c:cat>
            <c:strRef>
              <c:f>'TEA Graphs'!$A$50:$A$64</c:f>
              <c:strCache>
                <c:ptCount val="15"/>
                <c:pt idx="0">
                  <c:v>Heat pump + MVC - grid (retail)</c:v>
                </c:pt>
                <c:pt idx="1">
                  <c:v>Heat pump + MVC - onsite RE</c:v>
                </c:pt>
                <c:pt idx="2">
                  <c:v>Heat pump + MVC - captive RE</c:v>
                </c:pt>
                <c:pt idx="3">
                  <c:v>Thermal battery - onsite RE</c:v>
                </c:pt>
                <c:pt idx="4">
                  <c:v>Elec. resistance boiler - grid (retail)</c:v>
                </c:pt>
                <c:pt idx="5">
                  <c:v>Elec. resistance boiler - onsite RE</c:v>
                </c:pt>
                <c:pt idx="6">
                  <c:v>Elec. resistance boiler - captive RE</c:v>
                </c:pt>
                <c:pt idx="7">
                  <c:v>Biomass-fired boiler</c:v>
                </c:pt>
                <c:pt idx="8">
                  <c:v>Biomass-fired boiler + WHR</c:v>
                </c:pt>
                <c:pt idx="9">
                  <c:v>Coal-fired boiler</c:v>
                </c:pt>
                <c:pt idx="10">
                  <c:v>Coal-fired boiler + WHR</c:v>
                </c:pt>
                <c:pt idx="11">
                  <c:v>Petroleum-fired boiler</c:v>
                </c:pt>
                <c:pt idx="12">
                  <c:v>Petroleum-fired boiler + WHR</c:v>
                </c:pt>
                <c:pt idx="13">
                  <c:v>Natural gas-fired boiler</c:v>
                </c:pt>
                <c:pt idx="14">
                  <c:v>Natural gas-fired boiler + WHR</c:v>
                </c:pt>
              </c:strCache>
            </c:strRef>
          </c:cat>
          <c:val>
            <c:numRef>
              <c:f>'TEA Graphs'!$C$50:$C$64</c:f>
              <c:numCache>
                <c:formatCode>0.00</c:formatCode>
                <c:ptCount val="15"/>
                <c:pt idx="0">
                  <c:v>0.50108998278544559</c:v>
                </c:pt>
                <c:pt idx="1">
                  <c:v>0.50108998278544559</c:v>
                </c:pt>
                <c:pt idx="2">
                  <c:v>0.50108998278544559</c:v>
                </c:pt>
                <c:pt idx="3">
                  <c:v>1.3065826697152809</c:v>
                </c:pt>
                <c:pt idx="4">
                  <c:v>1.2537914507368857</c:v>
                </c:pt>
                <c:pt idx="5">
                  <c:v>1.2537914507368857</c:v>
                </c:pt>
                <c:pt idx="6">
                  <c:v>1.2537914507368857</c:v>
                </c:pt>
                <c:pt idx="7">
                  <c:v>0.74123242966639158</c:v>
                </c:pt>
                <c:pt idx="8">
                  <c:v>2.918011562985741</c:v>
                </c:pt>
                <c:pt idx="9">
                  <c:v>0.74123242966639158</c:v>
                </c:pt>
                <c:pt idx="10">
                  <c:v>2.918011562985741</c:v>
                </c:pt>
                <c:pt idx="11">
                  <c:v>0.42427445469120068</c:v>
                </c:pt>
                <c:pt idx="12">
                  <c:v>2.4353001800721223</c:v>
                </c:pt>
                <c:pt idx="13">
                  <c:v>0.68768288179210502</c:v>
                </c:pt>
                <c:pt idx="14">
                  <c:v>2.574980407926176</c:v>
                </c:pt>
              </c:numCache>
            </c:numRef>
          </c:val>
          <c:extLst>
            <c:ext xmlns:c16="http://schemas.microsoft.com/office/drawing/2014/chart" uri="{C3380CC4-5D6E-409C-BE32-E72D297353CC}">
              <c16:uniqueId val="{00000001-D413-3148-8403-648CE6CBB55F}"/>
            </c:ext>
          </c:extLst>
        </c:ser>
        <c:ser>
          <c:idx val="2"/>
          <c:order val="2"/>
          <c:tx>
            <c:strRef>
              <c:f>'TEA Graphs'!$D$49</c:f>
              <c:strCache>
                <c:ptCount val="1"/>
                <c:pt idx="0">
                  <c:v>2026 Carbon Price</c:v>
                </c:pt>
              </c:strCache>
            </c:strRef>
          </c:tx>
          <c:spPr>
            <a:solidFill>
              <a:schemeClr val="accent6"/>
            </a:solidFill>
            <a:ln>
              <a:solidFill>
                <a:schemeClr val="accent6"/>
              </a:solidFill>
            </a:ln>
            <a:effectLst/>
          </c:spPr>
          <c:invertIfNegative val="0"/>
          <c:cat>
            <c:strRef>
              <c:f>'TEA Graphs'!$A$50:$A$64</c:f>
              <c:strCache>
                <c:ptCount val="15"/>
                <c:pt idx="0">
                  <c:v>Heat pump + MVC - grid (retail)</c:v>
                </c:pt>
                <c:pt idx="1">
                  <c:v>Heat pump + MVC - onsite RE</c:v>
                </c:pt>
                <c:pt idx="2">
                  <c:v>Heat pump + MVC - captive RE</c:v>
                </c:pt>
                <c:pt idx="3">
                  <c:v>Thermal battery - onsite RE</c:v>
                </c:pt>
                <c:pt idx="4">
                  <c:v>Elec. resistance boiler - grid (retail)</c:v>
                </c:pt>
                <c:pt idx="5">
                  <c:v>Elec. resistance boiler - onsite RE</c:v>
                </c:pt>
                <c:pt idx="6">
                  <c:v>Elec. resistance boiler - captive RE</c:v>
                </c:pt>
                <c:pt idx="7">
                  <c:v>Biomass-fired boiler</c:v>
                </c:pt>
                <c:pt idx="8">
                  <c:v>Biomass-fired boiler + WHR</c:v>
                </c:pt>
                <c:pt idx="9">
                  <c:v>Coal-fired boiler</c:v>
                </c:pt>
                <c:pt idx="10">
                  <c:v>Coal-fired boiler + WHR</c:v>
                </c:pt>
                <c:pt idx="11">
                  <c:v>Petroleum-fired boiler</c:v>
                </c:pt>
                <c:pt idx="12">
                  <c:v>Petroleum-fired boiler + WHR</c:v>
                </c:pt>
                <c:pt idx="13">
                  <c:v>Natural gas-fired boiler</c:v>
                </c:pt>
                <c:pt idx="14">
                  <c:v>Natural gas-fired boiler + WHR</c:v>
                </c:pt>
              </c:strCache>
            </c:strRef>
          </c:cat>
          <c:val>
            <c:numRef>
              <c:f>'TEA Graphs'!$D$50:$D$64</c:f>
              <c:numCache>
                <c:formatCode>0.00</c:formatCode>
                <c:ptCount val="15"/>
                <c:pt idx="0">
                  <c:v>0.29344363636363635</c:v>
                </c:pt>
                <c:pt idx="1">
                  <c:v>0</c:v>
                </c:pt>
                <c:pt idx="2">
                  <c:v>0</c:v>
                </c:pt>
                <c:pt idx="3">
                  <c:v>0</c:v>
                </c:pt>
                <c:pt idx="4">
                  <c:v>0.65209696969696973</c:v>
                </c:pt>
                <c:pt idx="5">
                  <c:v>0</c:v>
                </c:pt>
                <c:pt idx="6">
                  <c:v>0</c:v>
                </c:pt>
                <c:pt idx="7">
                  <c:v>0</c:v>
                </c:pt>
                <c:pt idx="8">
                  <c:v>0</c:v>
                </c:pt>
                <c:pt idx="9">
                  <c:v>0.39744051868473118</c:v>
                </c:pt>
                <c:pt idx="10">
                  <c:v>0.34626518915457138</c:v>
                </c:pt>
                <c:pt idx="11">
                  <c:v>0.28226951767309139</c:v>
                </c:pt>
                <c:pt idx="12">
                  <c:v>0.24592386365914223</c:v>
                </c:pt>
                <c:pt idx="13">
                  <c:v>0.19369979858099151</c:v>
                </c:pt>
                <c:pt idx="14">
                  <c:v>0.16875857956509391</c:v>
                </c:pt>
              </c:numCache>
            </c:numRef>
          </c:val>
          <c:extLst>
            <c:ext xmlns:c16="http://schemas.microsoft.com/office/drawing/2014/chart" uri="{C3380CC4-5D6E-409C-BE32-E72D297353CC}">
              <c16:uniqueId val="{00000002-D413-3148-8403-648CE6CBB55F}"/>
            </c:ext>
          </c:extLst>
        </c:ser>
        <c:ser>
          <c:idx val="3"/>
          <c:order val="3"/>
          <c:tx>
            <c:strRef>
              <c:f>'TEA Graphs'!$E$49</c:f>
              <c:strCache>
                <c:ptCount val="1"/>
                <c:pt idx="0">
                  <c:v>Unaccounted Social Cost of Carbon</c:v>
                </c:pt>
              </c:strCache>
            </c:strRef>
          </c:tx>
          <c:spPr>
            <a:noFill/>
            <a:ln w="19050">
              <a:solidFill>
                <a:schemeClr val="tx1"/>
              </a:solidFill>
              <a:prstDash val="dash"/>
            </a:ln>
            <a:effectLst/>
          </c:spPr>
          <c:invertIfNegative val="0"/>
          <c:cat>
            <c:strRef>
              <c:f>'TEA Graphs'!$A$50:$A$64</c:f>
              <c:strCache>
                <c:ptCount val="15"/>
                <c:pt idx="0">
                  <c:v>Heat pump + MVC - grid (retail)</c:v>
                </c:pt>
                <c:pt idx="1">
                  <c:v>Heat pump + MVC - onsite RE</c:v>
                </c:pt>
                <c:pt idx="2">
                  <c:v>Heat pump + MVC - captive RE</c:v>
                </c:pt>
                <c:pt idx="3">
                  <c:v>Thermal battery - onsite RE</c:v>
                </c:pt>
                <c:pt idx="4">
                  <c:v>Elec. resistance boiler - grid (retail)</c:v>
                </c:pt>
                <c:pt idx="5">
                  <c:v>Elec. resistance boiler - onsite RE</c:v>
                </c:pt>
                <c:pt idx="6">
                  <c:v>Elec. resistance boiler - captive RE</c:v>
                </c:pt>
                <c:pt idx="7">
                  <c:v>Biomass-fired boiler</c:v>
                </c:pt>
                <c:pt idx="8">
                  <c:v>Biomass-fired boiler + WHR</c:v>
                </c:pt>
                <c:pt idx="9">
                  <c:v>Coal-fired boiler</c:v>
                </c:pt>
                <c:pt idx="10">
                  <c:v>Coal-fired boiler + WHR</c:v>
                </c:pt>
                <c:pt idx="11">
                  <c:v>Petroleum-fired boiler</c:v>
                </c:pt>
                <c:pt idx="12">
                  <c:v>Petroleum-fired boiler + WHR</c:v>
                </c:pt>
                <c:pt idx="13">
                  <c:v>Natural gas-fired boiler</c:v>
                </c:pt>
                <c:pt idx="14">
                  <c:v>Natural gas-fired boiler + WHR</c:v>
                </c:pt>
              </c:strCache>
            </c:strRef>
          </c:cat>
          <c:val>
            <c:numRef>
              <c:f>'TEA Graphs'!$E$50:$E$64</c:f>
              <c:numCache>
                <c:formatCode>0.00</c:formatCode>
                <c:ptCount val="15"/>
                <c:pt idx="0">
                  <c:v>2.2301716363636364</c:v>
                </c:pt>
                <c:pt idx="1">
                  <c:v>0</c:v>
                </c:pt>
                <c:pt idx="2">
                  <c:v>0</c:v>
                </c:pt>
                <c:pt idx="3">
                  <c:v>0</c:v>
                </c:pt>
                <c:pt idx="4">
                  <c:v>4.9559369696969702</c:v>
                </c:pt>
                <c:pt idx="5">
                  <c:v>0</c:v>
                </c:pt>
                <c:pt idx="6">
                  <c:v>0</c:v>
                </c:pt>
                <c:pt idx="7">
                  <c:v>0</c:v>
                </c:pt>
                <c:pt idx="8">
                  <c:v>0</c:v>
                </c:pt>
                <c:pt idx="9">
                  <c:v>3.0205479420039567</c:v>
                </c:pt>
                <c:pt idx="10">
                  <c:v>3.0205479420039567</c:v>
                </c:pt>
                <c:pt idx="11">
                  <c:v>2.1452483343154944</c:v>
                </c:pt>
                <c:pt idx="12">
                  <c:v>1.8690213638094808</c:v>
                </c:pt>
                <c:pt idx="13">
                  <c:v>1.4721184692155354</c:v>
                </c:pt>
                <c:pt idx="14">
                  <c:v>1.2825652046947138</c:v>
                </c:pt>
              </c:numCache>
            </c:numRef>
          </c:val>
          <c:extLst>
            <c:ext xmlns:c16="http://schemas.microsoft.com/office/drawing/2014/chart" uri="{C3380CC4-5D6E-409C-BE32-E72D297353CC}">
              <c16:uniqueId val="{00000003-D413-3148-8403-648CE6CBB55F}"/>
            </c:ext>
          </c:extLst>
        </c:ser>
        <c:dLbls>
          <c:showLegendKey val="0"/>
          <c:showVal val="0"/>
          <c:showCatName val="0"/>
          <c:showSerName val="0"/>
          <c:showPercent val="0"/>
          <c:showBubbleSize val="0"/>
        </c:dLbls>
        <c:gapWidth val="75"/>
        <c:overlap val="100"/>
        <c:axId val="1632398960"/>
        <c:axId val="754270303"/>
      </c:barChart>
      <c:catAx>
        <c:axId val="16323989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500" b="0" i="0" u="none" strike="noStrike" kern="1200" baseline="0">
                <a:solidFill>
                  <a:schemeClr val="tx1">
                    <a:lumMod val="85000"/>
                    <a:lumOff val="15000"/>
                  </a:schemeClr>
                </a:solidFill>
                <a:latin typeface="+mn-lt"/>
                <a:ea typeface="+mn-ea"/>
                <a:cs typeface="+mn-cs"/>
              </a:defRPr>
            </a:pPr>
            <a:endParaRPr lang="en-US"/>
          </a:p>
        </c:txPr>
        <c:crossAx val="754270303"/>
        <c:crosses val="autoZero"/>
        <c:auto val="1"/>
        <c:lblAlgn val="ctr"/>
        <c:lblOffset val="100"/>
        <c:noMultiLvlLbl val="0"/>
      </c:catAx>
      <c:valAx>
        <c:axId val="754270303"/>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600" b="0" i="0" u="none" strike="noStrike" kern="1200" baseline="0">
                    <a:solidFill>
                      <a:schemeClr val="tx1">
                        <a:lumMod val="85000"/>
                        <a:lumOff val="15000"/>
                      </a:schemeClr>
                    </a:solidFill>
                    <a:latin typeface="+mn-lt"/>
                    <a:ea typeface="+mn-ea"/>
                    <a:cs typeface="+mn-cs"/>
                  </a:defRPr>
                </a:pPr>
                <a:r>
                  <a:rPr lang="en-US" sz="1600">
                    <a:solidFill>
                      <a:schemeClr val="tx1">
                        <a:lumMod val="85000"/>
                        <a:lumOff val="15000"/>
                      </a:schemeClr>
                    </a:solidFill>
                  </a:rPr>
                  <a:t>Levelized Cost of Heat (Rs/kWh</a:t>
                </a:r>
                <a:r>
                  <a:rPr lang="en-US" sz="1600" baseline="-25000">
                    <a:solidFill>
                      <a:schemeClr val="tx1">
                        <a:lumMod val="85000"/>
                        <a:lumOff val="15000"/>
                      </a:schemeClr>
                    </a:solidFill>
                  </a:rPr>
                  <a:t>th</a:t>
                </a:r>
                <a:r>
                  <a:rPr lang="en-US" sz="1600">
                    <a:solidFill>
                      <a:schemeClr val="tx1">
                        <a:lumMod val="85000"/>
                        <a:lumOff val="15000"/>
                      </a:schemeClr>
                    </a:solidFill>
                  </a:rPr>
                  <a:t>)</a:t>
                </a:r>
              </a:p>
            </c:rich>
          </c:tx>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32398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500" b="0" i="0" u="none" strike="noStrike" kern="1200" baseline="0">
              <a:solidFill>
                <a:schemeClr val="tx1">
                  <a:lumMod val="85000"/>
                  <a:lumOff val="1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t>India's Industrial CO2 Emissions from Fossil Fuels and Cement in 2021</a:t>
            </a:r>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barChart>
        <c:barDir val="bar"/>
        <c:grouping val="stacked"/>
        <c:varyColors val="0"/>
        <c:ser>
          <c:idx val="0"/>
          <c:order val="0"/>
          <c:tx>
            <c:strRef>
              <c:f>'Industrial Energy &amp; CO2 Graphs'!$C$298</c:f>
              <c:strCache>
                <c:ptCount val="1"/>
                <c:pt idx="0">
                  <c:v>Coal</c:v>
                </c:pt>
              </c:strCache>
            </c:strRef>
          </c:tx>
          <c:spPr>
            <a:solidFill>
              <a:schemeClr val="tx1">
                <a:lumMod val="65000"/>
                <a:lumOff val="35000"/>
              </a:schemeClr>
            </a:solidFill>
            <a:ln>
              <a:noFill/>
            </a:ln>
            <a:effectLst/>
          </c:spPr>
          <c:invertIfNegative val="0"/>
          <c:cat>
            <c:strRef>
              <c:f>'Industrial Energy &amp; CO2 Graphs'!$B$299:$B$310</c:f>
              <c:strCache>
                <c:ptCount val="12"/>
                <c:pt idx="0">
                  <c:v>Iron and steel</c:v>
                </c:pt>
                <c:pt idx="1">
                  <c:v>Cement</c:v>
                </c:pt>
                <c:pt idx="2">
                  <c:v>Chemicals</c:v>
                </c:pt>
                <c:pt idx="3">
                  <c:v>Food processing</c:v>
                </c:pt>
                <c:pt idx="4">
                  <c:v>Refining</c:v>
                </c:pt>
                <c:pt idx="5">
                  <c:v>Aluminum</c:v>
                </c:pt>
                <c:pt idx="6">
                  <c:v>Paper</c:v>
                </c:pt>
                <c:pt idx="7">
                  <c:v>Other industry</c:v>
                </c:pt>
                <c:pt idx="9">
                  <c:v>Agriculture</c:v>
                </c:pt>
                <c:pt idx="10">
                  <c:v>Mining</c:v>
                </c:pt>
                <c:pt idx="11">
                  <c:v>Construction</c:v>
                </c:pt>
              </c:strCache>
            </c:strRef>
          </c:cat>
          <c:val>
            <c:numRef>
              <c:f>'Industrial Energy &amp; CO2 Graphs'!$C$299:$C$310</c:f>
              <c:numCache>
                <c:formatCode>0</c:formatCode>
                <c:ptCount val="12"/>
                <c:pt idx="0">
                  <c:v>307.07367099999999</c:v>
                </c:pt>
                <c:pt idx="1">
                  <c:v>61.082378999999996</c:v>
                </c:pt>
                <c:pt idx="2">
                  <c:v>3.7242793000000001</c:v>
                </c:pt>
                <c:pt idx="3">
                  <c:v>0</c:v>
                </c:pt>
                <c:pt idx="4">
                  <c:v>0</c:v>
                </c:pt>
                <c:pt idx="5">
                  <c:v>1.0142375300000002</c:v>
                </c:pt>
                <c:pt idx="6">
                  <c:v>2.9357284200000002</c:v>
                </c:pt>
                <c:pt idx="7">
                  <c:v>81.375277000000011</c:v>
                </c:pt>
                <c:pt idx="9">
                  <c:v>0</c:v>
                </c:pt>
                <c:pt idx="10">
                  <c:v>16.844424704999962</c:v>
                </c:pt>
                <c:pt idx="11">
                  <c:v>0</c:v>
                </c:pt>
              </c:numCache>
            </c:numRef>
          </c:val>
          <c:extLst>
            <c:ext xmlns:c16="http://schemas.microsoft.com/office/drawing/2014/chart" uri="{C3380CC4-5D6E-409C-BE32-E72D297353CC}">
              <c16:uniqueId val="{00000000-01F0-4279-B085-678AAD71B222}"/>
            </c:ext>
          </c:extLst>
        </c:ser>
        <c:ser>
          <c:idx val="1"/>
          <c:order val="1"/>
          <c:tx>
            <c:strRef>
              <c:f>'Industrial Energy &amp; CO2 Graphs'!$D$298</c:f>
              <c:strCache>
                <c:ptCount val="1"/>
                <c:pt idx="0">
                  <c:v>Petroleum</c:v>
                </c:pt>
              </c:strCache>
            </c:strRef>
          </c:tx>
          <c:spPr>
            <a:solidFill>
              <a:srgbClr val="7030A0"/>
            </a:solidFill>
            <a:ln>
              <a:noFill/>
            </a:ln>
            <a:effectLst/>
          </c:spPr>
          <c:invertIfNegative val="0"/>
          <c:cat>
            <c:strRef>
              <c:f>'Industrial Energy &amp; CO2 Graphs'!$B$299:$B$310</c:f>
              <c:strCache>
                <c:ptCount val="12"/>
                <c:pt idx="0">
                  <c:v>Iron and steel</c:v>
                </c:pt>
                <c:pt idx="1">
                  <c:v>Cement</c:v>
                </c:pt>
                <c:pt idx="2">
                  <c:v>Chemicals</c:v>
                </c:pt>
                <c:pt idx="3">
                  <c:v>Food processing</c:v>
                </c:pt>
                <c:pt idx="4">
                  <c:v>Refining</c:v>
                </c:pt>
                <c:pt idx="5">
                  <c:v>Aluminum</c:v>
                </c:pt>
                <c:pt idx="6">
                  <c:v>Paper</c:v>
                </c:pt>
                <c:pt idx="7">
                  <c:v>Other industry</c:v>
                </c:pt>
                <c:pt idx="9">
                  <c:v>Agriculture</c:v>
                </c:pt>
                <c:pt idx="10">
                  <c:v>Mining</c:v>
                </c:pt>
                <c:pt idx="11">
                  <c:v>Construction</c:v>
                </c:pt>
              </c:strCache>
            </c:strRef>
          </c:cat>
          <c:val>
            <c:numRef>
              <c:f>'Industrial Energy &amp; CO2 Graphs'!$D$299:$D$310</c:f>
              <c:numCache>
                <c:formatCode>0</c:formatCode>
                <c:ptCount val="12"/>
                <c:pt idx="0">
                  <c:v>0</c:v>
                </c:pt>
                <c:pt idx="1">
                  <c:v>0.45681590999999999</c:v>
                </c:pt>
                <c:pt idx="2">
                  <c:v>29.906936430000002</c:v>
                </c:pt>
                <c:pt idx="3">
                  <c:v>1.80649144E-2</c:v>
                </c:pt>
                <c:pt idx="4">
                  <c:v>43.413530999999999</c:v>
                </c:pt>
                <c:pt idx="5">
                  <c:v>0.50634256</c:v>
                </c:pt>
                <c:pt idx="6">
                  <c:v>0</c:v>
                </c:pt>
                <c:pt idx="7">
                  <c:v>54.832369</c:v>
                </c:pt>
                <c:pt idx="9">
                  <c:v>31.116461999999999</c:v>
                </c:pt>
                <c:pt idx="10">
                  <c:v>7.0629994100000006</c:v>
                </c:pt>
                <c:pt idx="11">
                  <c:v>2.2010971800000001</c:v>
                </c:pt>
              </c:numCache>
            </c:numRef>
          </c:val>
          <c:extLst>
            <c:ext xmlns:c16="http://schemas.microsoft.com/office/drawing/2014/chart" uri="{C3380CC4-5D6E-409C-BE32-E72D297353CC}">
              <c16:uniqueId val="{00000001-01F0-4279-B085-678AAD71B222}"/>
            </c:ext>
          </c:extLst>
        </c:ser>
        <c:ser>
          <c:idx val="2"/>
          <c:order val="2"/>
          <c:tx>
            <c:strRef>
              <c:f>'Industrial Energy &amp; CO2 Graphs'!$E$298</c:f>
              <c:strCache>
                <c:ptCount val="1"/>
                <c:pt idx="0">
                  <c:v>Natural Gas</c:v>
                </c:pt>
              </c:strCache>
            </c:strRef>
          </c:tx>
          <c:spPr>
            <a:solidFill>
              <a:srgbClr val="FF99FF"/>
            </a:solidFill>
            <a:ln>
              <a:noFill/>
            </a:ln>
            <a:effectLst/>
          </c:spPr>
          <c:invertIfNegative val="0"/>
          <c:cat>
            <c:strRef>
              <c:f>'Industrial Energy &amp; CO2 Graphs'!$B$299:$B$310</c:f>
              <c:strCache>
                <c:ptCount val="12"/>
                <c:pt idx="0">
                  <c:v>Iron and steel</c:v>
                </c:pt>
                <c:pt idx="1">
                  <c:v>Cement</c:v>
                </c:pt>
                <c:pt idx="2">
                  <c:v>Chemicals</c:v>
                </c:pt>
                <c:pt idx="3">
                  <c:v>Food processing</c:v>
                </c:pt>
                <c:pt idx="4">
                  <c:v>Refining</c:v>
                </c:pt>
                <c:pt idx="5">
                  <c:v>Aluminum</c:v>
                </c:pt>
                <c:pt idx="6">
                  <c:v>Paper</c:v>
                </c:pt>
                <c:pt idx="7">
                  <c:v>Other industry</c:v>
                </c:pt>
                <c:pt idx="9">
                  <c:v>Agriculture</c:v>
                </c:pt>
                <c:pt idx="10">
                  <c:v>Mining</c:v>
                </c:pt>
                <c:pt idx="11">
                  <c:v>Construction</c:v>
                </c:pt>
              </c:strCache>
            </c:strRef>
          </c:cat>
          <c:val>
            <c:numRef>
              <c:f>'Industrial Energy &amp; CO2 Graphs'!$E$299:$E$310</c:f>
              <c:numCache>
                <c:formatCode>0</c:formatCode>
                <c:ptCount val="12"/>
                <c:pt idx="0">
                  <c:v>33.879355807000003</c:v>
                </c:pt>
                <c:pt idx="1">
                  <c:v>0.33095876499999999</c:v>
                </c:pt>
                <c:pt idx="2">
                  <c:v>53.190154100000001</c:v>
                </c:pt>
                <c:pt idx="3">
                  <c:v>0</c:v>
                </c:pt>
                <c:pt idx="4">
                  <c:v>0</c:v>
                </c:pt>
                <c:pt idx="5">
                  <c:v>0.87816861000000002</c:v>
                </c:pt>
                <c:pt idx="6">
                  <c:v>0</c:v>
                </c:pt>
                <c:pt idx="7">
                  <c:v>10.5843901</c:v>
                </c:pt>
                <c:pt idx="9">
                  <c:v>0.29231806900000001</c:v>
                </c:pt>
                <c:pt idx="10">
                  <c:v>2.1904174800000002</c:v>
                </c:pt>
                <c:pt idx="11">
                  <c:v>0</c:v>
                </c:pt>
              </c:numCache>
            </c:numRef>
          </c:val>
          <c:extLst>
            <c:ext xmlns:c16="http://schemas.microsoft.com/office/drawing/2014/chart" uri="{C3380CC4-5D6E-409C-BE32-E72D297353CC}">
              <c16:uniqueId val="{00000002-01F0-4279-B085-678AAD71B222}"/>
            </c:ext>
          </c:extLst>
        </c:ser>
        <c:ser>
          <c:idx val="4"/>
          <c:order val="4"/>
          <c:tx>
            <c:strRef>
              <c:f>'Industrial Energy &amp; CO2 Graphs'!$G$298</c:f>
              <c:strCache>
                <c:ptCount val="1"/>
                <c:pt idx="0">
                  <c:v>Cement Calcination</c:v>
                </c:pt>
              </c:strCache>
            </c:strRef>
          </c:tx>
          <c:spPr>
            <a:solidFill>
              <a:schemeClr val="accent2">
                <a:lumMod val="75000"/>
              </a:schemeClr>
            </a:solidFill>
            <a:ln>
              <a:noFill/>
            </a:ln>
            <a:effectLst/>
          </c:spPr>
          <c:invertIfNegative val="0"/>
          <c:cat>
            <c:strRef>
              <c:f>'Industrial Energy &amp; CO2 Graphs'!$B$299:$B$310</c:f>
              <c:strCache>
                <c:ptCount val="12"/>
                <c:pt idx="0">
                  <c:v>Iron and steel</c:v>
                </c:pt>
                <c:pt idx="1">
                  <c:v>Cement</c:v>
                </c:pt>
                <c:pt idx="2">
                  <c:v>Chemicals</c:v>
                </c:pt>
                <c:pt idx="3">
                  <c:v>Food processing</c:v>
                </c:pt>
                <c:pt idx="4">
                  <c:v>Refining</c:v>
                </c:pt>
                <c:pt idx="5">
                  <c:v>Aluminum</c:v>
                </c:pt>
                <c:pt idx="6">
                  <c:v>Paper</c:v>
                </c:pt>
                <c:pt idx="7">
                  <c:v>Other industry</c:v>
                </c:pt>
                <c:pt idx="9">
                  <c:v>Agriculture</c:v>
                </c:pt>
                <c:pt idx="10">
                  <c:v>Mining</c:v>
                </c:pt>
                <c:pt idx="11">
                  <c:v>Construction</c:v>
                </c:pt>
              </c:strCache>
            </c:strRef>
          </c:cat>
          <c:val>
            <c:numRef>
              <c:f>'Industrial Energy &amp; CO2 Graphs'!$G$299:$G$310</c:f>
              <c:numCache>
                <c:formatCode>0</c:formatCode>
                <c:ptCount val="12"/>
                <c:pt idx="0">
                  <c:v>0</c:v>
                </c:pt>
                <c:pt idx="1">
                  <c:v>102.31959999999999</c:v>
                </c:pt>
                <c:pt idx="2">
                  <c:v>0</c:v>
                </c:pt>
                <c:pt idx="3">
                  <c:v>0</c:v>
                </c:pt>
                <c:pt idx="4">
                  <c:v>0</c:v>
                </c:pt>
                <c:pt idx="5">
                  <c:v>0</c:v>
                </c:pt>
                <c:pt idx="6">
                  <c:v>0</c:v>
                </c:pt>
                <c:pt idx="7">
                  <c:v>0</c:v>
                </c:pt>
                <c:pt idx="9">
                  <c:v>0</c:v>
                </c:pt>
                <c:pt idx="10">
                  <c:v>0</c:v>
                </c:pt>
                <c:pt idx="11">
                  <c:v>0</c:v>
                </c:pt>
              </c:numCache>
            </c:numRef>
          </c:val>
          <c:extLst>
            <c:ext xmlns:c16="http://schemas.microsoft.com/office/drawing/2014/chart" uri="{C3380CC4-5D6E-409C-BE32-E72D297353CC}">
              <c16:uniqueId val="{00000003-01F0-4279-B085-678AAD71B222}"/>
            </c:ext>
          </c:extLst>
        </c:ser>
        <c:ser>
          <c:idx val="5"/>
          <c:order val="5"/>
          <c:tx>
            <c:strRef>
              <c:f>'Industrial Energy &amp; CO2 Graphs'!$H$298</c:f>
              <c:strCache>
                <c:ptCount val="1"/>
                <c:pt idx="0">
                  <c:v>Purchased Electricity</c:v>
                </c:pt>
              </c:strCache>
            </c:strRef>
          </c:tx>
          <c:spPr>
            <a:solidFill>
              <a:srgbClr val="FFC000"/>
            </a:solidFill>
            <a:ln>
              <a:noFill/>
            </a:ln>
            <a:effectLst/>
          </c:spPr>
          <c:invertIfNegative val="0"/>
          <c:cat>
            <c:strRef>
              <c:f>'Industrial Energy &amp; CO2 Graphs'!$B$299:$B$310</c:f>
              <c:strCache>
                <c:ptCount val="12"/>
                <c:pt idx="0">
                  <c:v>Iron and steel</c:v>
                </c:pt>
                <c:pt idx="1">
                  <c:v>Cement</c:v>
                </c:pt>
                <c:pt idx="2">
                  <c:v>Chemicals</c:v>
                </c:pt>
                <c:pt idx="3">
                  <c:v>Food processing</c:v>
                </c:pt>
                <c:pt idx="4">
                  <c:v>Refining</c:v>
                </c:pt>
                <c:pt idx="5">
                  <c:v>Aluminum</c:v>
                </c:pt>
                <c:pt idx="6">
                  <c:v>Paper</c:v>
                </c:pt>
                <c:pt idx="7">
                  <c:v>Other industry</c:v>
                </c:pt>
                <c:pt idx="9">
                  <c:v>Agriculture</c:v>
                </c:pt>
                <c:pt idx="10">
                  <c:v>Mining</c:v>
                </c:pt>
                <c:pt idx="11">
                  <c:v>Construction</c:v>
                </c:pt>
              </c:strCache>
            </c:strRef>
          </c:cat>
          <c:val>
            <c:numRef>
              <c:f>'Industrial Energy &amp; CO2 Graphs'!$H$299:$H$310</c:f>
              <c:numCache>
                <c:formatCode>0</c:formatCode>
                <c:ptCount val="12"/>
                <c:pt idx="0">
                  <c:v>105.04170168207422</c:v>
                </c:pt>
                <c:pt idx="1">
                  <c:v>20.789975612060179</c:v>
                </c:pt>
                <c:pt idx="2">
                  <c:v>15.876040497285274</c:v>
                </c:pt>
                <c:pt idx="3">
                  <c:v>73.611897867979351</c:v>
                </c:pt>
                <c:pt idx="4">
                  <c:v>5.0923270410641335</c:v>
                </c:pt>
                <c:pt idx="5">
                  <c:v>14.695805791992761</c:v>
                </c:pt>
                <c:pt idx="6">
                  <c:v>12.649288231571051</c:v>
                </c:pt>
                <c:pt idx="7">
                  <c:v>257.20617450290212</c:v>
                </c:pt>
                <c:pt idx="9">
                  <c:v>57.946821801437736</c:v>
                </c:pt>
                <c:pt idx="10">
                  <c:v>25.521342119682085</c:v>
                </c:pt>
                <c:pt idx="11">
                  <c:v>0.19947211114278038</c:v>
                </c:pt>
              </c:numCache>
            </c:numRef>
          </c:val>
          <c:extLst>
            <c:ext xmlns:c16="http://schemas.microsoft.com/office/drawing/2014/chart" uri="{C3380CC4-5D6E-409C-BE32-E72D297353CC}">
              <c16:uniqueId val="{00000004-01F0-4279-B085-678AAD71B222}"/>
            </c:ext>
          </c:extLst>
        </c:ser>
        <c:dLbls>
          <c:showLegendKey val="0"/>
          <c:showVal val="0"/>
          <c:showCatName val="0"/>
          <c:showSerName val="0"/>
          <c:showPercent val="0"/>
          <c:showBubbleSize val="0"/>
        </c:dLbls>
        <c:gapWidth val="60"/>
        <c:overlap val="100"/>
        <c:axId val="1273294431"/>
        <c:axId val="1273297311"/>
        <c:extLst>
          <c:ext xmlns:c15="http://schemas.microsoft.com/office/drawing/2012/chart" uri="{02D57815-91ED-43cb-92C2-25804820EDAC}">
            <c15:filteredBarSeries>
              <c15:ser>
                <c:idx val="3"/>
                <c:order val="3"/>
                <c:tx>
                  <c:strRef>
                    <c:extLst>
                      <c:ext uri="{02D57815-91ED-43cb-92C2-25804820EDAC}">
                        <c15:formulaRef>
                          <c15:sqref>'Industrial Energy &amp; CO2 Graphs'!$F$298</c15:sqref>
                        </c15:formulaRef>
                      </c:ext>
                    </c:extLst>
                    <c:strCache>
                      <c:ptCount val="1"/>
                    </c:strCache>
                  </c:strRef>
                </c:tx>
                <c:spPr>
                  <a:solidFill>
                    <a:schemeClr val="accent4"/>
                  </a:solidFill>
                  <a:ln>
                    <a:noFill/>
                  </a:ln>
                  <a:effectLst/>
                </c:spPr>
                <c:invertIfNegative val="0"/>
                <c:cat>
                  <c:strRef>
                    <c:extLst>
                      <c:ext uri="{02D57815-91ED-43cb-92C2-25804820EDAC}">
                        <c15:formulaRef>
                          <c15:sqref>'Industrial Energy &amp; CO2 Graphs'!$B$299:$B$310</c15:sqref>
                        </c15:formulaRef>
                      </c:ext>
                    </c:extLst>
                    <c:strCache>
                      <c:ptCount val="12"/>
                      <c:pt idx="0">
                        <c:v>Iron and steel</c:v>
                      </c:pt>
                      <c:pt idx="1">
                        <c:v>Cement</c:v>
                      </c:pt>
                      <c:pt idx="2">
                        <c:v>Chemicals</c:v>
                      </c:pt>
                      <c:pt idx="3">
                        <c:v>Food processing</c:v>
                      </c:pt>
                      <c:pt idx="4">
                        <c:v>Refining</c:v>
                      </c:pt>
                      <c:pt idx="5">
                        <c:v>Aluminum</c:v>
                      </c:pt>
                      <c:pt idx="6">
                        <c:v>Paper</c:v>
                      </c:pt>
                      <c:pt idx="7">
                        <c:v>Other industry</c:v>
                      </c:pt>
                      <c:pt idx="9">
                        <c:v>Agriculture</c:v>
                      </c:pt>
                      <c:pt idx="10">
                        <c:v>Mining</c:v>
                      </c:pt>
                      <c:pt idx="11">
                        <c:v>Construction</c:v>
                      </c:pt>
                    </c:strCache>
                  </c:strRef>
                </c:cat>
                <c:val>
                  <c:numRef>
                    <c:extLst>
                      <c:ext uri="{02D57815-91ED-43cb-92C2-25804820EDAC}">
                        <c15:formulaRef>
                          <c15:sqref>'Industrial Energy &amp; CO2 Graphs'!$F$299:$F$310</c15:sqref>
                        </c15:formulaRef>
                      </c:ext>
                    </c:extLst>
                    <c:numCache>
                      <c:formatCode>0</c:formatCode>
                      <c:ptCount val="12"/>
                    </c:numCache>
                  </c:numRef>
                </c:val>
                <c:extLst>
                  <c:ext xmlns:c16="http://schemas.microsoft.com/office/drawing/2014/chart" uri="{C3380CC4-5D6E-409C-BE32-E72D297353CC}">
                    <c16:uniqueId val="{00000005-01F0-4279-B085-678AAD71B222}"/>
                  </c:ext>
                </c:extLst>
              </c15:ser>
            </c15:filteredBarSeries>
          </c:ext>
        </c:extLst>
      </c:barChart>
      <c:catAx>
        <c:axId val="127329443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273297311"/>
        <c:crosses val="autoZero"/>
        <c:auto val="1"/>
        <c:lblAlgn val="ctr"/>
        <c:lblOffset val="100"/>
        <c:noMultiLvlLbl val="0"/>
      </c:catAx>
      <c:valAx>
        <c:axId val="1273297311"/>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sz="1600"/>
                  <a:t>MMT CO2</a:t>
                </a:r>
              </a:p>
            </c:rich>
          </c:tx>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2732944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t>A. India's Industrial Non-Feedstock Energy Use by Temperature in 2022</a:t>
            </a:r>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barChart>
        <c:barDir val="bar"/>
        <c:grouping val="stacked"/>
        <c:varyColors val="0"/>
        <c:ser>
          <c:idx val="0"/>
          <c:order val="0"/>
          <c:tx>
            <c:strRef>
              <c:f>'Industrial Energy &amp; CO2 Graphs'!$C$98</c:f>
              <c:strCache>
                <c:ptCount val="1"/>
                <c:pt idx="0">
                  <c:v>Electric non-heating</c:v>
                </c:pt>
              </c:strCache>
            </c:strRef>
          </c:tx>
          <c:spPr>
            <a:solidFill>
              <a:schemeClr val="accent1">
                <a:lumMod val="40000"/>
                <a:lumOff val="60000"/>
              </a:schemeClr>
            </a:solidFill>
            <a:ln>
              <a:noFill/>
            </a:ln>
            <a:effectLst/>
          </c:spPr>
          <c:invertIfNegative val="0"/>
          <c:cat>
            <c:strRef>
              <c:f>'Industrial Energy &amp; CO2 Graphs'!$B$99:$B$113</c:f>
              <c:strCache>
                <c:ptCount val="15"/>
                <c:pt idx="0">
                  <c:v>Iron &amp; steel</c:v>
                </c:pt>
                <c:pt idx="1">
                  <c:v>Chemicals</c:v>
                </c:pt>
                <c:pt idx="2">
                  <c:v>Food, beverage, &amp; tobacco</c:v>
                </c:pt>
                <c:pt idx="3">
                  <c:v>Non-metallic minerals</c:v>
                </c:pt>
                <c:pt idx="4">
                  <c:v>Other manufacturing</c:v>
                </c:pt>
                <c:pt idx="5">
                  <c:v>Refining &amp; fuel processing</c:v>
                </c:pt>
                <c:pt idx="6">
                  <c:v>Pulp, paper, &amp; printing</c:v>
                </c:pt>
                <c:pt idx="7">
                  <c:v>Textiles, leather, &amp; apparel</c:v>
                </c:pt>
                <c:pt idx="8">
                  <c:v>Plastic &amp; rubber products</c:v>
                </c:pt>
                <c:pt idx="9">
                  <c:v>Wood &amp; furniture</c:v>
                </c:pt>
                <c:pt idx="10">
                  <c:v>Vehicles &amp; transport equipment</c:v>
                </c:pt>
                <c:pt idx="11">
                  <c:v>Nonferrous metals</c:v>
                </c:pt>
                <c:pt idx="12">
                  <c:v>Other metal products</c:v>
                </c:pt>
                <c:pt idx="13">
                  <c:v>Electronics</c:v>
                </c:pt>
                <c:pt idx="14">
                  <c:v>Machinery</c:v>
                </c:pt>
              </c:strCache>
            </c:strRef>
          </c:cat>
          <c:val>
            <c:numRef>
              <c:f>'Industrial Energy &amp; CO2 Graphs'!$C$99:$C$113</c:f>
              <c:numCache>
                <c:formatCode>0.000</c:formatCode>
                <c:ptCount val="15"/>
                <c:pt idx="0">
                  <c:v>0.17592426315762216</c:v>
                </c:pt>
                <c:pt idx="1">
                  <c:v>0.10868048488456412</c:v>
                </c:pt>
                <c:pt idx="2">
                  <c:v>7.2416137305571462E-2</c:v>
                </c:pt>
                <c:pt idx="3">
                  <c:v>7.4166700000000002E-2</c:v>
                </c:pt>
                <c:pt idx="4">
                  <c:v>0.18924451494231992</c:v>
                </c:pt>
                <c:pt idx="5">
                  <c:v>1.2531974990876823E-2</c:v>
                </c:pt>
                <c:pt idx="6">
                  <c:v>4.332038400000001E-2</c:v>
                </c:pt>
                <c:pt idx="7">
                  <c:v>0.11139699436973159</c:v>
                </c:pt>
                <c:pt idx="8">
                  <c:v>4.5127860911137553E-2</c:v>
                </c:pt>
                <c:pt idx="9">
                  <c:v>7.4990557507297355E-3</c:v>
                </c:pt>
                <c:pt idx="10">
                  <c:v>4.5343938733721743E-2</c:v>
                </c:pt>
                <c:pt idx="11">
                  <c:v>1.3877523529411765E-2</c:v>
                </c:pt>
                <c:pt idx="12">
                  <c:v>1.3240283406111431E-2</c:v>
                </c:pt>
                <c:pt idx="13">
                  <c:v>2.0414198231499002E-2</c:v>
                </c:pt>
                <c:pt idx="14">
                  <c:v>1.9746582755736104E-2</c:v>
                </c:pt>
              </c:numCache>
            </c:numRef>
          </c:val>
          <c:extLst>
            <c:ext xmlns:c16="http://schemas.microsoft.com/office/drawing/2014/chart" uri="{C3380CC4-5D6E-409C-BE32-E72D297353CC}">
              <c16:uniqueId val="{00000000-0731-4224-81DA-2AB3C6D939C4}"/>
            </c:ext>
          </c:extLst>
        </c:ser>
        <c:ser>
          <c:idx val="1"/>
          <c:order val="1"/>
          <c:tx>
            <c:strRef>
              <c:f>'Industrial Energy &amp; CO2 Graphs'!$D$98</c:f>
              <c:strCache>
                <c:ptCount val="1"/>
                <c:pt idx="0">
                  <c:v>Electric heating</c:v>
                </c:pt>
              </c:strCache>
            </c:strRef>
          </c:tx>
          <c:spPr>
            <a:solidFill>
              <a:schemeClr val="tx2">
                <a:lumMod val="75000"/>
                <a:lumOff val="25000"/>
              </a:schemeClr>
            </a:solidFill>
            <a:ln>
              <a:noFill/>
            </a:ln>
            <a:effectLst/>
          </c:spPr>
          <c:invertIfNegative val="0"/>
          <c:cat>
            <c:strRef>
              <c:f>'Industrial Energy &amp; CO2 Graphs'!$B$99:$B$113</c:f>
              <c:strCache>
                <c:ptCount val="15"/>
                <c:pt idx="0">
                  <c:v>Iron &amp; steel</c:v>
                </c:pt>
                <c:pt idx="1">
                  <c:v>Chemicals</c:v>
                </c:pt>
                <c:pt idx="2">
                  <c:v>Food, beverage, &amp; tobacco</c:v>
                </c:pt>
                <c:pt idx="3">
                  <c:v>Non-metallic minerals</c:v>
                </c:pt>
                <c:pt idx="4">
                  <c:v>Other manufacturing</c:v>
                </c:pt>
                <c:pt idx="5">
                  <c:v>Refining &amp; fuel processing</c:v>
                </c:pt>
                <c:pt idx="6">
                  <c:v>Pulp, paper, &amp; printing</c:v>
                </c:pt>
                <c:pt idx="7">
                  <c:v>Textiles, leather, &amp; apparel</c:v>
                </c:pt>
                <c:pt idx="8">
                  <c:v>Plastic &amp; rubber products</c:v>
                </c:pt>
                <c:pt idx="9">
                  <c:v>Wood &amp; furniture</c:v>
                </c:pt>
                <c:pt idx="10">
                  <c:v>Vehicles &amp; transport equipment</c:v>
                </c:pt>
                <c:pt idx="11">
                  <c:v>Nonferrous metals</c:v>
                </c:pt>
                <c:pt idx="12">
                  <c:v>Other metal products</c:v>
                </c:pt>
                <c:pt idx="13">
                  <c:v>Electronics</c:v>
                </c:pt>
                <c:pt idx="14">
                  <c:v>Machinery</c:v>
                </c:pt>
              </c:strCache>
            </c:strRef>
          </c:cat>
          <c:val>
            <c:numRef>
              <c:f>'Industrial Energy &amp; CO2 Graphs'!$D$99:$D$113</c:f>
              <c:numCache>
                <c:formatCode>0.000</c:formatCode>
                <c:ptCount val="15"/>
                <c:pt idx="0">
                  <c:v>7.996557416255554E-3</c:v>
                </c:pt>
                <c:pt idx="1">
                  <c:v>7.5240335689313612E-2</c:v>
                </c:pt>
                <c:pt idx="2">
                  <c:v>5.3524971051944127E-2</c:v>
                </c:pt>
                <c:pt idx="3">
                  <c:v>0</c:v>
                </c:pt>
                <c:pt idx="4">
                  <c:v>0.12801834834333406</c:v>
                </c:pt>
                <c:pt idx="5">
                  <c:v>8.6759826859916442E-3</c:v>
                </c:pt>
                <c:pt idx="6">
                  <c:v>1.8050160000000004E-3</c:v>
                </c:pt>
                <c:pt idx="7">
                  <c:v>3.1827712677066175E-2</c:v>
                </c:pt>
                <c:pt idx="8">
                  <c:v>3.124236524617215E-2</c:v>
                </c:pt>
                <c:pt idx="9">
                  <c:v>7.7576438800652445E-4</c:v>
                </c:pt>
                <c:pt idx="10">
                  <c:v>1.9271173961831742E-2</c:v>
                </c:pt>
                <c:pt idx="11">
                  <c:v>3.8548676470588239E-2</c:v>
                </c:pt>
                <c:pt idx="12">
                  <c:v>1.5131752464127348E-2</c:v>
                </c:pt>
                <c:pt idx="13">
                  <c:v>1.3809604686014032E-2</c:v>
                </c:pt>
                <c:pt idx="14">
                  <c:v>1.3357982452409716E-2</c:v>
                </c:pt>
              </c:numCache>
            </c:numRef>
          </c:val>
          <c:extLst>
            <c:ext xmlns:c16="http://schemas.microsoft.com/office/drawing/2014/chart" uri="{C3380CC4-5D6E-409C-BE32-E72D297353CC}">
              <c16:uniqueId val="{00000001-0731-4224-81DA-2AB3C6D939C4}"/>
            </c:ext>
          </c:extLst>
        </c:ser>
        <c:ser>
          <c:idx val="2"/>
          <c:order val="2"/>
          <c:tx>
            <c:strRef>
              <c:f>'Industrial Energy &amp; CO2 Graphs'!$E$98</c:f>
              <c:strCache>
                <c:ptCount val="1"/>
                <c:pt idx="0">
                  <c:v>&lt; 100°C</c:v>
                </c:pt>
              </c:strCache>
            </c:strRef>
          </c:tx>
          <c:spPr>
            <a:solidFill>
              <a:srgbClr val="FFFF00"/>
            </a:solidFill>
            <a:ln>
              <a:noFill/>
            </a:ln>
            <a:effectLst/>
          </c:spPr>
          <c:invertIfNegative val="0"/>
          <c:cat>
            <c:strRef>
              <c:f>'Industrial Energy &amp; CO2 Graphs'!$B$99:$B$113</c:f>
              <c:strCache>
                <c:ptCount val="15"/>
                <c:pt idx="0">
                  <c:v>Iron &amp; steel</c:v>
                </c:pt>
                <c:pt idx="1">
                  <c:v>Chemicals</c:v>
                </c:pt>
                <c:pt idx="2">
                  <c:v>Food, beverage, &amp; tobacco</c:v>
                </c:pt>
                <c:pt idx="3">
                  <c:v>Non-metallic minerals</c:v>
                </c:pt>
                <c:pt idx="4">
                  <c:v>Other manufacturing</c:v>
                </c:pt>
                <c:pt idx="5">
                  <c:v>Refining &amp; fuel processing</c:v>
                </c:pt>
                <c:pt idx="6">
                  <c:v>Pulp, paper, &amp; printing</c:v>
                </c:pt>
                <c:pt idx="7">
                  <c:v>Textiles, leather, &amp; apparel</c:v>
                </c:pt>
                <c:pt idx="8">
                  <c:v>Plastic &amp; rubber products</c:v>
                </c:pt>
                <c:pt idx="9">
                  <c:v>Wood &amp; furniture</c:v>
                </c:pt>
                <c:pt idx="10">
                  <c:v>Vehicles &amp; transport equipment</c:v>
                </c:pt>
                <c:pt idx="11">
                  <c:v>Nonferrous metals</c:v>
                </c:pt>
                <c:pt idx="12">
                  <c:v>Other metal products</c:v>
                </c:pt>
                <c:pt idx="13">
                  <c:v>Electronics</c:v>
                </c:pt>
                <c:pt idx="14">
                  <c:v>Machinery</c:v>
                </c:pt>
              </c:strCache>
            </c:strRef>
          </c:cat>
          <c:val>
            <c:numRef>
              <c:f>'Industrial Energy &amp; CO2 Graphs'!$E$99:$E$113</c:f>
              <c:numCache>
                <c:formatCode>0.000</c:formatCode>
                <c:ptCount val="15"/>
                <c:pt idx="0">
                  <c:v>1.8610260415254241E-2</c:v>
                </c:pt>
                <c:pt idx="1">
                  <c:v>0.19070270624965971</c:v>
                </c:pt>
                <c:pt idx="2">
                  <c:v>0.30624657401067762</c:v>
                </c:pt>
                <c:pt idx="3">
                  <c:v>3.7921408171289438E-2</c:v>
                </c:pt>
                <c:pt idx="4">
                  <c:v>0.19469804191148921</c:v>
                </c:pt>
                <c:pt idx="5">
                  <c:v>5.5401148022202404E-2</c:v>
                </c:pt>
                <c:pt idx="6">
                  <c:v>0.20802892095364314</c:v>
                </c:pt>
                <c:pt idx="7">
                  <c:v>0.17229562074705801</c:v>
                </c:pt>
                <c:pt idx="8">
                  <c:v>2.9058934253978989E-2</c:v>
                </c:pt>
                <c:pt idx="9">
                  <c:v>4.4783073768362908E-2</c:v>
                </c:pt>
                <c:pt idx="10">
                  <c:v>2.6799459503310957E-2</c:v>
                </c:pt>
                <c:pt idx="11">
                  <c:v>0</c:v>
                </c:pt>
                <c:pt idx="12">
                  <c:v>4.1018954855509149E-3</c:v>
                </c:pt>
                <c:pt idx="13">
                  <c:v>8.7044466259297952E-3</c:v>
                </c:pt>
                <c:pt idx="14">
                  <c:v>1.778918475421905E-3</c:v>
                </c:pt>
              </c:numCache>
            </c:numRef>
          </c:val>
          <c:extLst>
            <c:ext xmlns:c16="http://schemas.microsoft.com/office/drawing/2014/chart" uri="{C3380CC4-5D6E-409C-BE32-E72D297353CC}">
              <c16:uniqueId val="{00000002-0731-4224-81DA-2AB3C6D939C4}"/>
            </c:ext>
          </c:extLst>
        </c:ser>
        <c:ser>
          <c:idx val="3"/>
          <c:order val="3"/>
          <c:tx>
            <c:strRef>
              <c:f>'Industrial Energy &amp; CO2 Graphs'!$F$98</c:f>
              <c:strCache>
                <c:ptCount val="1"/>
                <c:pt idx="0">
                  <c:v>100-200°C</c:v>
                </c:pt>
              </c:strCache>
            </c:strRef>
          </c:tx>
          <c:spPr>
            <a:solidFill>
              <a:srgbClr val="FFC000"/>
            </a:solidFill>
            <a:ln>
              <a:noFill/>
            </a:ln>
            <a:effectLst/>
          </c:spPr>
          <c:invertIfNegative val="0"/>
          <c:cat>
            <c:strRef>
              <c:f>'Industrial Energy &amp; CO2 Graphs'!$B$99:$B$113</c:f>
              <c:strCache>
                <c:ptCount val="15"/>
                <c:pt idx="0">
                  <c:v>Iron &amp; steel</c:v>
                </c:pt>
                <c:pt idx="1">
                  <c:v>Chemicals</c:v>
                </c:pt>
                <c:pt idx="2">
                  <c:v>Food, beverage, &amp; tobacco</c:v>
                </c:pt>
                <c:pt idx="3">
                  <c:v>Non-metallic minerals</c:v>
                </c:pt>
                <c:pt idx="4">
                  <c:v>Other manufacturing</c:v>
                </c:pt>
                <c:pt idx="5">
                  <c:v>Refining &amp; fuel processing</c:v>
                </c:pt>
                <c:pt idx="6">
                  <c:v>Pulp, paper, &amp; printing</c:v>
                </c:pt>
                <c:pt idx="7">
                  <c:v>Textiles, leather, &amp; apparel</c:v>
                </c:pt>
                <c:pt idx="8">
                  <c:v>Plastic &amp; rubber products</c:v>
                </c:pt>
                <c:pt idx="9">
                  <c:v>Wood &amp; furniture</c:v>
                </c:pt>
                <c:pt idx="10">
                  <c:v>Vehicles &amp; transport equipment</c:v>
                </c:pt>
                <c:pt idx="11">
                  <c:v>Nonferrous metals</c:v>
                </c:pt>
                <c:pt idx="12">
                  <c:v>Other metal products</c:v>
                </c:pt>
                <c:pt idx="13">
                  <c:v>Electronics</c:v>
                </c:pt>
                <c:pt idx="14">
                  <c:v>Machinery</c:v>
                </c:pt>
              </c:strCache>
            </c:strRef>
          </c:cat>
          <c:val>
            <c:numRef>
              <c:f>'Industrial Energy &amp; CO2 Graphs'!$F$99:$F$113</c:f>
              <c:numCache>
                <c:formatCode>0.000</c:formatCode>
                <c:ptCount val="15"/>
                <c:pt idx="0">
                  <c:v>1.240684027683616E-2</c:v>
                </c:pt>
                <c:pt idx="1">
                  <c:v>0.62508109270721801</c:v>
                </c:pt>
                <c:pt idx="2">
                  <c:v>0.33541291439264681</c:v>
                </c:pt>
                <c:pt idx="3">
                  <c:v>0</c:v>
                </c:pt>
                <c:pt idx="4">
                  <c:v>4.1721008981033397E-2</c:v>
                </c:pt>
                <c:pt idx="5">
                  <c:v>0.18159265185055234</c:v>
                </c:pt>
                <c:pt idx="6">
                  <c:v>0.12268372261368696</c:v>
                </c:pt>
                <c:pt idx="7">
                  <c:v>6.4058628226470279E-2</c:v>
                </c:pt>
                <c:pt idx="8">
                  <c:v>9.5248728943597816E-2</c:v>
                </c:pt>
                <c:pt idx="9">
                  <c:v>0.11195768442090727</c:v>
                </c:pt>
                <c:pt idx="10">
                  <c:v>8.4368668806719688E-3</c:v>
                </c:pt>
                <c:pt idx="11">
                  <c:v>8.81124742708333E-3</c:v>
                </c:pt>
                <c:pt idx="12">
                  <c:v>2.7345969903672762E-3</c:v>
                </c:pt>
                <c:pt idx="13">
                  <c:v>1.8652385626992416E-3</c:v>
                </c:pt>
                <c:pt idx="14">
                  <c:v>3.8119681616183672E-4</c:v>
                </c:pt>
              </c:numCache>
            </c:numRef>
          </c:val>
          <c:extLst>
            <c:ext xmlns:c16="http://schemas.microsoft.com/office/drawing/2014/chart" uri="{C3380CC4-5D6E-409C-BE32-E72D297353CC}">
              <c16:uniqueId val="{00000003-0731-4224-81DA-2AB3C6D939C4}"/>
            </c:ext>
          </c:extLst>
        </c:ser>
        <c:ser>
          <c:idx val="4"/>
          <c:order val="4"/>
          <c:tx>
            <c:strRef>
              <c:f>'Industrial Energy &amp; CO2 Graphs'!$G$98</c:f>
              <c:strCache>
                <c:ptCount val="1"/>
                <c:pt idx="0">
                  <c:v>200-500°C</c:v>
                </c:pt>
              </c:strCache>
            </c:strRef>
          </c:tx>
          <c:spPr>
            <a:solidFill>
              <a:schemeClr val="accent2"/>
            </a:solidFill>
            <a:ln>
              <a:noFill/>
            </a:ln>
            <a:effectLst/>
          </c:spPr>
          <c:invertIfNegative val="0"/>
          <c:cat>
            <c:strRef>
              <c:f>'Industrial Energy &amp; CO2 Graphs'!$B$99:$B$113</c:f>
              <c:strCache>
                <c:ptCount val="15"/>
                <c:pt idx="0">
                  <c:v>Iron &amp; steel</c:v>
                </c:pt>
                <c:pt idx="1">
                  <c:v>Chemicals</c:v>
                </c:pt>
                <c:pt idx="2">
                  <c:v>Food, beverage, &amp; tobacco</c:v>
                </c:pt>
                <c:pt idx="3">
                  <c:v>Non-metallic minerals</c:v>
                </c:pt>
                <c:pt idx="4">
                  <c:v>Other manufacturing</c:v>
                </c:pt>
                <c:pt idx="5">
                  <c:v>Refining &amp; fuel processing</c:v>
                </c:pt>
                <c:pt idx="6">
                  <c:v>Pulp, paper, &amp; printing</c:v>
                </c:pt>
                <c:pt idx="7">
                  <c:v>Textiles, leather, &amp; apparel</c:v>
                </c:pt>
                <c:pt idx="8">
                  <c:v>Plastic &amp; rubber products</c:v>
                </c:pt>
                <c:pt idx="9">
                  <c:v>Wood &amp; furniture</c:v>
                </c:pt>
                <c:pt idx="10">
                  <c:v>Vehicles &amp; transport equipment</c:v>
                </c:pt>
                <c:pt idx="11">
                  <c:v>Nonferrous metals</c:v>
                </c:pt>
                <c:pt idx="12">
                  <c:v>Other metal products</c:v>
                </c:pt>
                <c:pt idx="13">
                  <c:v>Electronics</c:v>
                </c:pt>
                <c:pt idx="14">
                  <c:v>Machinery</c:v>
                </c:pt>
              </c:strCache>
            </c:strRef>
          </c:cat>
          <c:val>
            <c:numRef>
              <c:f>'Industrial Energy &amp; CO2 Graphs'!$G$99:$G$113</c:f>
              <c:numCache>
                <c:formatCode>0.000</c:formatCode>
                <c:ptCount val="15"/>
                <c:pt idx="0">
                  <c:v>3.7220520830508474E-2</c:v>
                </c:pt>
                <c:pt idx="1">
                  <c:v>1.3190270515601465</c:v>
                </c:pt>
                <c:pt idx="2">
                  <c:v>0.67082582878529362</c:v>
                </c:pt>
                <c:pt idx="3">
                  <c:v>3.6341349497485707E-2</c:v>
                </c:pt>
                <c:pt idx="4">
                  <c:v>0.10430252245258349</c:v>
                </c:pt>
                <c:pt idx="5">
                  <c:v>0.38319127382023332</c:v>
                </c:pt>
                <c:pt idx="6">
                  <c:v>0.24936800139955936</c:v>
                </c:pt>
                <c:pt idx="7">
                  <c:v>0.12811725645294056</c:v>
                </c:pt>
                <c:pt idx="8">
                  <c:v>0.20099096192335469</c:v>
                </c:pt>
                <c:pt idx="9">
                  <c:v>0.22391536884181454</c:v>
                </c:pt>
                <c:pt idx="10">
                  <c:v>1.6873733761343938E-2</c:v>
                </c:pt>
                <c:pt idx="11">
                  <c:v>1.8549994583333326E-2</c:v>
                </c:pt>
                <c:pt idx="12">
                  <c:v>6.3237555402243266E-3</c:v>
                </c:pt>
                <c:pt idx="13">
                  <c:v>4.6630964067481042E-3</c:v>
                </c:pt>
                <c:pt idx="14">
                  <c:v>9.5299204040459194E-4</c:v>
                </c:pt>
              </c:numCache>
            </c:numRef>
          </c:val>
          <c:extLst>
            <c:ext xmlns:c16="http://schemas.microsoft.com/office/drawing/2014/chart" uri="{C3380CC4-5D6E-409C-BE32-E72D297353CC}">
              <c16:uniqueId val="{00000004-0731-4224-81DA-2AB3C6D939C4}"/>
            </c:ext>
          </c:extLst>
        </c:ser>
        <c:ser>
          <c:idx val="5"/>
          <c:order val="5"/>
          <c:tx>
            <c:strRef>
              <c:f>'Industrial Energy &amp; CO2 Graphs'!$H$98</c:f>
              <c:strCache>
                <c:ptCount val="1"/>
                <c:pt idx="0">
                  <c:v>500-1000°C</c:v>
                </c:pt>
              </c:strCache>
            </c:strRef>
          </c:tx>
          <c:spPr>
            <a:solidFill>
              <a:srgbClr val="FF0000"/>
            </a:solidFill>
            <a:ln>
              <a:noFill/>
            </a:ln>
            <a:effectLst/>
          </c:spPr>
          <c:invertIfNegative val="0"/>
          <c:cat>
            <c:strRef>
              <c:f>'Industrial Energy &amp; CO2 Graphs'!$B$99:$B$113</c:f>
              <c:strCache>
                <c:ptCount val="15"/>
                <c:pt idx="0">
                  <c:v>Iron &amp; steel</c:v>
                </c:pt>
                <c:pt idx="1">
                  <c:v>Chemicals</c:v>
                </c:pt>
                <c:pt idx="2">
                  <c:v>Food, beverage, &amp; tobacco</c:v>
                </c:pt>
                <c:pt idx="3">
                  <c:v>Non-metallic minerals</c:v>
                </c:pt>
                <c:pt idx="4">
                  <c:v>Other manufacturing</c:v>
                </c:pt>
                <c:pt idx="5">
                  <c:v>Refining &amp; fuel processing</c:v>
                </c:pt>
                <c:pt idx="6">
                  <c:v>Pulp, paper, &amp; printing</c:v>
                </c:pt>
                <c:pt idx="7">
                  <c:v>Textiles, leather, &amp; apparel</c:v>
                </c:pt>
                <c:pt idx="8">
                  <c:v>Plastic &amp; rubber products</c:v>
                </c:pt>
                <c:pt idx="9">
                  <c:v>Wood &amp; furniture</c:v>
                </c:pt>
                <c:pt idx="10">
                  <c:v>Vehicles &amp; transport equipment</c:v>
                </c:pt>
                <c:pt idx="11">
                  <c:v>Nonferrous metals</c:v>
                </c:pt>
                <c:pt idx="12">
                  <c:v>Other metal products</c:v>
                </c:pt>
                <c:pt idx="13">
                  <c:v>Electronics</c:v>
                </c:pt>
                <c:pt idx="14">
                  <c:v>Machinery</c:v>
                </c:pt>
              </c:strCache>
            </c:strRef>
          </c:cat>
          <c:val>
            <c:numRef>
              <c:f>'Industrial Energy &amp; CO2 Graphs'!$H$99:$H$113</c:f>
              <c:numCache>
                <c:formatCode>0.000</c:formatCode>
                <c:ptCount val="15"/>
                <c:pt idx="0">
                  <c:v>6.2034201384180802E-2</c:v>
                </c:pt>
                <c:pt idx="1">
                  <c:v>0.34432433072855234</c:v>
                </c:pt>
                <c:pt idx="2">
                  <c:v>0</c:v>
                </c:pt>
                <c:pt idx="3">
                  <c:v>0.18170674748742857</c:v>
                </c:pt>
                <c:pt idx="4">
                  <c:v>0.10430252245258349</c:v>
                </c:pt>
                <c:pt idx="5">
                  <c:v>0.10002985059564325</c:v>
                </c:pt>
                <c:pt idx="6">
                  <c:v>2.0002780860927223E-2</c:v>
                </c:pt>
                <c:pt idx="7">
                  <c:v>0</c:v>
                </c:pt>
                <c:pt idx="8">
                  <c:v>5.246752018079541E-2</c:v>
                </c:pt>
                <c:pt idx="9">
                  <c:v>0</c:v>
                </c:pt>
                <c:pt idx="10">
                  <c:v>0</c:v>
                </c:pt>
                <c:pt idx="11">
                  <c:v>4.6374986458333324E-3</c:v>
                </c:pt>
                <c:pt idx="12">
                  <c:v>4.27280779744887E-3</c:v>
                </c:pt>
                <c:pt idx="13">
                  <c:v>4.6630964067481042E-3</c:v>
                </c:pt>
                <c:pt idx="14">
                  <c:v>9.5299204040459194E-4</c:v>
                </c:pt>
              </c:numCache>
            </c:numRef>
          </c:val>
          <c:extLst>
            <c:ext xmlns:c16="http://schemas.microsoft.com/office/drawing/2014/chart" uri="{C3380CC4-5D6E-409C-BE32-E72D297353CC}">
              <c16:uniqueId val="{00000005-0731-4224-81DA-2AB3C6D939C4}"/>
            </c:ext>
          </c:extLst>
        </c:ser>
        <c:ser>
          <c:idx val="6"/>
          <c:order val="6"/>
          <c:tx>
            <c:strRef>
              <c:f>'Industrial Energy &amp; CO2 Graphs'!$I$98</c:f>
              <c:strCache>
                <c:ptCount val="1"/>
                <c:pt idx="0">
                  <c:v>&gt; 1000°C</c:v>
                </c:pt>
              </c:strCache>
            </c:strRef>
          </c:tx>
          <c:spPr>
            <a:solidFill>
              <a:srgbClr val="C00000"/>
            </a:solidFill>
            <a:ln>
              <a:noFill/>
            </a:ln>
            <a:effectLst/>
          </c:spPr>
          <c:invertIfNegative val="0"/>
          <c:cat>
            <c:strRef>
              <c:f>'Industrial Energy &amp; CO2 Graphs'!$B$99:$B$113</c:f>
              <c:strCache>
                <c:ptCount val="15"/>
                <c:pt idx="0">
                  <c:v>Iron &amp; steel</c:v>
                </c:pt>
                <c:pt idx="1">
                  <c:v>Chemicals</c:v>
                </c:pt>
                <c:pt idx="2">
                  <c:v>Food, beverage, &amp; tobacco</c:v>
                </c:pt>
                <c:pt idx="3">
                  <c:v>Non-metallic minerals</c:v>
                </c:pt>
                <c:pt idx="4">
                  <c:v>Other manufacturing</c:v>
                </c:pt>
                <c:pt idx="5">
                  <c:v>Refining &amp; fuel processing</c:v>
                </c:pt>
                <c:pt idx="6">
                  <c:v>Pulp, paper, &amp; printing</c:v>
                </c:pt>
                <c:pt idx="7">
                  <c:v>Textiles, leather, &amp; apparel</c:v>
                </c:pt>
                <c:pt idx="8">
                  <c:v>Plastic &amp; rubber products</c:v>
                </c:pt>
                <c:pt idx="9">
                  <c:v>Wood &amp; furniture</c:v>
                </c:pt>
                <c:pt idx="10">
                  <c:v>Vehicles &amp; transport equipment</c:v>
                </c:pt>
                <c:pt idx="11">
                  <c:v>Nonferrous metals</c:v>
                </c:pt>
                <c:pt idx="12">
                  <c:v>Other metal products</c:v>
                </c:pt>
                <c:pt idx="13">
                  <c:v>Electronics</c:v>
                </c:pt>
                <c:pt idx="14">
                  <c:v>Machinery</c:v>
                </c:pt>
              </c:strCache>
            </c:strRef>
          </c:cat>
          <c:val>
            <c:numRef>
              <c:f>'Industrial Energy &amp; CO2 Graphs'!$I$99:$I$113</c:f>
              <c:numCache>
                <c:formatCode>0.000</c:formatCode>
                <c:ptCount val="15"/>
                <c:pt idx="0">
                  <c:v>3.1637442705932206</c:v>
                </c:pt>
                <c:pt idx="1">
                  <c:v>0</c:v>
                </c:pt>
                <c:pt idx="2">
                  <c:v>0</c:v>
                </c:pt>
                <c:pt idx="3">
                  <c:v>0.606742530740631</c:v>
                </c:pt>
                <c:pt idx="4">
                  <c:v>0.15297703293045581</c:v>
                </c:pt>
                <c:pt idx="5">
                  <c:v>0</c:v>
                </c:pt>
                <c:pt idx="6">
                  <c:v>0</c:v>
                </c:pt>
                <c:pt idx="7">
                  <c:v>0</c:v>
                </c:pt>
                <c:pt idx="8">
                  <c:v>0</c:v>
                </c:pt>
                <c:pt idx="9">
                  <c:v>0</c:v>
                </c:pt>
                <c:pt idx="10">
                  <c:v>1.1910870890360426E-2</c:v>
                </c:pt>
                <c:pt idx="11">
                  <c:v>1.2521246343749997E-2</c:v>
                </c:pt>
                <c:pt idx="12">
                  <c:v>2.3585899041917761E-2</c:v>
                </c:pt>
                <c:pt idx="13">
                  <c:v>6.839208063230553E-3</c:v>
                </c:pt>
                <c:pt idx="14">
                  <c:v>1.3977216592600682E-3</c:v>
                </c:pt>
              </c:numCache>
            </c:numRef>
          </c:val>
          <c:extLst>
            <c:ext xmlns:c16="http://schemas.microsoft.com/office/drawing/2014/chart" uri="{C3380CC4-5D6E-409C-BE32-E72D297353CC}">
              <c16:uniqueId val="{00000006-0731-4224-81DA-2AB3C6D939C4}"/>
            </c:ext>
          </c:extLst>
        </c:ser>
        <c:dLbls>
          <c:showLegendKey val="0"/>
          <c:showVal val="0"/>
          <c:showCatName val="0"/>
          <c:showSerName val="0"/>
          <c:showPercent val="0"/>
          <c:showBubbleSize val="0"/>
        </c:dLbls>
        <c:gapWidth val="60"/>
        <c:overlap val="100"/>
        <c:axId val="1273294431"/>
        <c:axId val="1273297311"/>
      </c:barChart>
      <c:catAx>
        <c:axId val="127329443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273297311"/>
        <c:crosses val="autoZero"/>
        <c:auto val="1"/>
        <c:lblAlgn val="ctr"/>
        <c:lblOffset val="100"/>
        <c:noMultiLvlLbl val="0"/>
      </c:catAx>
      <c:valAx>
        <c:axId val="1273297311"/>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sz="1600"/>
                  <a:t>Exajoules (EJ)</a:t>
                </a:r>
              </a:p>
            </c:rich>
          </c:tx>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2732944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t>B. India's Industrial Non-Feedstock Energy Use by Temperature</a:t>
            </a:r>
            <a:r>
              <a:rPr lang="en-US" sz="2000" baseline="0"/>
              <a:t> </a:t>
            </a:r>
            <a:br>
              <a:rPr lang="en-US" sz="2000" baseline="0"/>
            </a:br>
            <a:r>
              <a:rPr lang="en-US" sz="2000" baseline="0"/>
              <a:t>as a Share of Each Industry</a:t>
            </a:r>
            <a:r>
              <a:rPr lang="en-US" sz="2000"/>
              <a:t> in 2022</a:t>
            </a:r>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barChart>
        <c:barDir val="bar"/>
        <c:grouping val="percentStacked"/>
        <c:varyColors val="0"/>
        <c:ser>
          <c:idx val="0"/>
          <c:order val="0"/>
          <c:tx>
            <c:strRef>
              <c:f>'Industrial Energy &amp; CO2 Graphs'!$C$98</c:f>
              <c:strCache>
                <c:ptCount val="1"/>
                <c:pt idx="0">
                  <c:v>Electric non-heating</c:v>
                </c:pt>
              </c:strCache>
            </c:strRef>
          </c:tx>
          <c:spPr>
            <a:solidFill>
              <a:schemeClr val="accent1">
                <a:lumMod val="40000"/>
                <a:lumOff val="60000"/>
              </a:schemeClr>
            </a:solidFill>
            <a:ln>
              <a:noFill/>
            </a:ln>
            <a:effectLst/>
          </c:spPr>
          <c:invertIfNegative val="0"/>
          <c:cat>
            <c:strRef>
              <c:f>'Industrial Energy &amp; CO2 Graphs'!$B$99:$B$113</c:f>
              <c:strCache>
                <c:ptCount val="15"/>
                <c:pt idx="0">
                  <c:v>Iron &amp; steel</c:v>
                </c:pt>
                <c:pt idx="1">
                  <c:v>Chemicals</c:v>
                </c:pt>
                <c:pt idx="2">
                  <c:v>Food, beverage, &amp; tobacco</c:v>
                </c:pt>
                <c:pt idx="3">
                  <c:v>Non-metallic minerals</c:v>
                </c:pt>
                <c:pt idx="4">
                  <c:v>Other manufacturing</c:v>
                </c:pt>
                <c:pt idx="5">
                  <c:v>Refining &amp; fuel processing</c:v>
                </c:pt>
                <c:pt idx="6">
                  <c:v>Pulp, paper, &amp; printing</c:v>
                </c:pt>
                <c:pt idx="7">
                  <c:v>Textiles, leather, &amp; apparel</c:v>
                </c:pt>
                <c:pt idx="8">
                  <c:v>Plastic &amp; rubber products</c:v>
                </c:pt>
                <c:pt idx="9">
                  <c:v>Wood &amp; furniture</c:v>
                </c:pt>
                <c:pt idx="10">
                  <c:v>Vehicles &amp; transport equipment</c:v>
                </c:pt>
                <c:pt idx="11">
                  <c:v>Nonferrous metals</c:v>
                </c:pt>
                <c:pt idx="12">
                  <c:v>Other metal products</c:v>
                </c:pt>
                <c:pt idx="13">
                  <c:v>Electronics</c:v>
                </c:pt>
                <c:pt idx="14">
                  <c:v>Machinery</c:v>
                </c:pt>
              </c:strCache>
            </c:strRef>
          </c:cat>
          <c:val>
            <c:numRef>
              <c:f>'Industrial Energy &amp; CO2 Graphs'!$C$99:$C$113</c:f>
              <c:numCache>
                <c:formatCode>0.000</c:formatCode>
                <c:ptCount val="15"/>
                <c:pt idx="0">
                  <c:v>0.17592426315762216</c:v>
                </c:pt>
                <c:pt idx="1">
                  <c:v>0.10868048488456412</c:v>
                </c:pt>
                <c:pt idx="2">
                  <c:v>7.2416137305571462E-2</c:v>
                </c:pt>
                <c:pt idx="3">
                  <c:v>7.4166700000000002E-2</c:v>
                </c:pt>
                <c:pt idx="4">
                  <c:v>0.18924451494231992</c:v>
                </c:pt>
                <c:pt idx="5">
                  <c:v>1.2531974990876823E-2</c:v>
                </c:pt>
                <c:pt idx="6">
                  <c:v>4.332038400000001E-2</c:v>
                </c:pt>
                <c:pt idx="7">
                  <c:v>0.11139699436973159</c:v>
                </c:pt>
                <c:pt idx="8">
                  <c:v>4.5127860911137553E-2</c:v>
                </c:pt>
                <c:pt idx="9">
                  <c:v>7.4990557507297355E-3</c:v>
                </c:pt>
                <c:pt idx="10">
                  <c:v>4.5343938733721743E-2</c:v>
                </c:pt>
                <c:pt idx="11">
                  <c:v>1.3877523529411765E-2</c:v>
                </c:pt>
                <c:pt idx="12">
                  <c:v>1.3240283406111431E-2</c:v>
                </c:pt>
                <c:pt idx="13">
                  <c:v>2.0414198231499002E-2</c:v>
                </c:pt>
                <c:pt idx="14">
                  <c:v>1.9746582755736104E-2</c:v>
                </c:pt>
              </c:numCache>
            </c:numRef>
          </c:val>
          <c:extLst>
            <c:ext xmlns:c16="http://schemas.microsoft.com/office/drawing/2014/chart" uri="{C3380CC4-5D6E-409C-BE32-E72D297353CC}">
              <c16:uniqueId val="{00000000-1B90-44D6-8A00-33EF817D9460}"/>
            </c:ext>
          </c:extLst>
        </c:ser>
        <c:ser>
          <c:idx val="1"/>
          <c:order val="1"/>
          <c:tx>
            <c:strRef>
              <c:f>'Industrial Energy &amp; CO2 Graphs'!$D$98</c:f>
              <c:strCache>
                <c:ptCount val="1"/>
                <c:pt idx="0">
                  <c:v>Electric heating</c:v>
                </c:pt>
              </c:strCache>
            </c:strRef>
          </c:tx>
          <c:spPr>
            <a:solidFill>
              <a:schemeClr val="tx2">
                <a:lumMod val="75000"/>
                <a:lumOff val="25000"/>
              </a:schemeClr>
            </a:solidFill>
            <a:ln>
              <a:noFill/>
            </a:ln>
            <a:effectLst/>
          </c:spPr>
          <c:invertIfNegative val="0"/>
          <c:cat>
            <c:strRef>
              <c:f>'Industrial Energy &amp; CO2 Graphs'!$B$99:$B$113</c:f>
              <c:strCache>
                <c:ptCount val="15"/>
                <c:pt idx="0">
                  <c:v>Iron &amp; steel</c:v>
                </c:pt>
                <c:pt idx="1">
                  <c:v>Chemicals</c:v>
                </c:pt>
                <c:pt idx="2">
                  <c:v>Food, beverage, &amp; tobacco</c:v>
                </c:pt>
                <c:pt idx="3">
                  <c:v>Non-metallic minerals</c:v>
                </c:pt>
                <c:pt idx="4">
                  <c:v>Other manufacturing</c:v>
                </c:pt>
                <c:pt idx="5">
                  <c:v>Refining &amp; fuel processing</c:v>
                </c:pt>
                <c:pt idx="6">
                  <c:v>Pulp, paper, &amp; printing</c:v>
                </c:pt>
                <c:pt idx="7">
                  <c:v>Textiles, leather, &amp; apparel</c:v>
                </c:pt>
                <c:pt idx="8">
                  <c:v>Plastic &amp; rubber products</c:v>
                </c:pt>
                <c:pt idx="9">
                  <c:v>Wood &amp; furniture</c:v>
                </c:pt>
                <c:pt idx="10">
                  <c:v>Vehicles &amp; transport equipment</c:v>
                </c:pt>
                <c:pt idx="11">
                  <c:v>Nonferrous metals</c:v>
                </c:pt>
                <c:pt idx="12">
                  <c:v>Other metal products</c:v>
                </c:pt>
                <c:pt idx="13">
                  <c:v>Electronics</c:v>
                </c:pt>
                <c:pt idx="14">
                  <c:v>Machinery</c:v>
                </c:pt>
              </c:strCache>
            </c:strRef>
          </c:cat>
          <c:val>
            <c:numRef>
              <c:f>'Industrial Energy &amp; CO2 Graphs'!$D$99:$D$113</c:f>
              <c:numCache>
                <c:formatCode>0.000</c:formatCode>
                <c:ptCount val="15"/>
                <c:pt idx="0">
                  <c:v>7.996557416255554E-3</c:v>
                </c:pt>
                <c:pt idx="1">
                  <c:v>7.5240335689313612E-2</c:v>
                </c:pt>
                <c:pt idx="2">
                  <c:v>5.3524971051944127E-2</c:v>
                </c:pt>
                <c:pt idx="3">
                  <c:v>0</c:v>
                </c:pt>
                <c:pt idx="4">
                  <c:v>0.12801834834333406</c:v>
                </c:pt>
                <c:pt idx="5">
                  <c:v>8.6759826859916442E-3</c:v>
                </c:pt>
                <c:pt idx="6">
                  <c:v>1.8050160000000004E-3</c:v>
                </c:pt>
                <c:pt idx="7">
                  <c:v>3.1827712677066175E-2</c:v>
                </c:pt>
                <c:pt idx="8">
                  <c:v>3.124236524617215E-2</c:v>
                </c:pt>
                <c:pt idx="9">
                  <c:v>7.7576438800652445E-4</c:v>
                </c:pt>
                <c:pt idx="10">
                  <c:v>1.9271173961831742E-2</c:v>
                </c:pt>
                <c:pt idx="11">
                  <c:v>3.8548676470588239E-2</c:v>
                </c:pt>
                <c:pt idx="12">
                  <c:v>1.5131752464127348E-2</c:v>
                </c:pt>
                <c:pt idx="13">
                  <c:v>1.3809604686014032E-2</c:v>
                </c:pt>
                <c:pt idx="14">
                  <c:v>1.3357982452409716E-2</c:v>
                </c:pt>
              </c:numCache>
            </c:numRef>
          </c:val>
          <c:extLst>
            <c:ext xmlns:c16="http://schemas.microsoft.com/office/drawing/2014/chart" uri="{C3380CC4-5D6E-409C-BE32-E72D297353CC}">
              <c16:uniqueId val="{00000001-1B90-44D6-8A00-33EF817D9460}"/>
            </c:ext>
          </c:extLst>
        </c:ser>
        <c:ser>
          <c:idx val="2"/>
          <c:order val="2"/>
          <c:tx>
            <c:strRef>
              <c:f>'Industrial Energy &amp; CO2 Graphs'!$E$98</c:f>
              <c:strCache>
                <c:ptCount val="1"/>
                <c:pt idx="0">
                  <c:v>&lt; 100°C</c:v>
                </c:pt>
              </c:strCache>
            </c:strRef>
          </c:tx>
          <c:spPr>
            <a:solidFill>
              <a:srgbClr val="FFFF00"/>
            </a:solidFill>
            <a:ln>
              <a:noFill/>
            </a:ln>
            <a:effectLst/>
          </c:spPr>
          <c:invertIfNegative val="0"/>
          <c:cat>
            <c:strRef>
              <c:f>'Industrial Energy &amp; CO2 Graphs'!$B$99:$B$113</c:f>
              <c:strCache>
                <c:ptCount val="15"/>
                <c:pt idx="0">
                  <c:v>Iron &amp; steel</c:v>
                </c:pt>
                <c:pt idx="1">
                  <c:v>Chemicals</c:v>
                </c:pt>
                <c:pt idx="2">
                  <c:v>Food, beverage, &amp; tobacco</c:v>
                </c:pt>
                <c:pt idx="3">
                  <c:v>Non-metallic minerals</c:v>
                </c:pt>
                <c:pt idx="4">
                  <c:v>Other manufacturing</c:v>
                </c:pt>
                <c:pt idx="5">
                  <c:v>Refining &amp; fuel processing</c:v>
                </c:pt>
                <c:pt idx="6">
                  <c:v>Pulp, paper, &amp; printing</c:v>
                </c:pt>
                <c:pt idx="7">
                  <c:v>Textiles, leather, &amp; apparel</c:v>
                </c:pt>
                <c:pt idx="8">
                  <c:v>Plastic &amp; rubber products</c:v>
                </c:pt>
                <c:pt idx="9">
                  <c:v>Wood &amp; furniture</c:v>
                </c:pt>
                <c:pt idx="10">
                  <c:v>Vehicles &amp; transport equipment</c:v>
                </c:pt>
                <c:pt idx="11">
                  <c:v>Nonferrous metals</c:v>
                </c:pt>
                <c:pt idx="12">
                  <c:v>Other metal products</c:v>
                </c:pt>
                <c:pt idx="13">
                  <c:v>Electronics</c:v>
                </c:pt>
                <c:pt idx="14">
                  <c:v>Machinery</c:v>
                </c:pt>
              </c:strCache>
            </c:strRef>
          </c:cat>
          <c:val>
            <c:numRef>
              <c:f>'Industrial Energy &amp; CO2 Graphs'!$E$99:$E$113</c:f>
              <c:numCache>
                <c:formatCode>0.000</c:formatCode>
                <c:ptCount val="15"/>
                <c:pt idx="0">
                  <c:v>1.8610260415254241E-2</c:v>
                </c:pt>
                <c:pt idx="1">
                  <c:v>0.19070270624965971</c:v>
                </c:pt>
                <c:pt idx="2">
                  <c:v>0.30624657401067762</c:v>
                </c:pt>
                <c:pt idx="3">
                  <c:v>3.7921408171289438E-2</c:v>
                </c:pt>
                <c:pt idx="4">
                  <c:v>0.19469804191148921</c:v>
                </c:pt>
                <c:pt idx="5">
                  <c:v>5.5401148022202404E-2</c:v>
                </c:pt>
                <c:pt idx="6">
                  <c:v>0.20802892095364314</c:v>
                </c:pt>
                <c:pt idx="7">
                  <c:v>0.17229562074705801</c:v>
                </c:pt>
                <c:pt idx="8">
                  <c:v>2.9058934253978989E-2</c:v>
                </c:pt>
                <c:pt idx="9">
                  <c:v>4.4783073768362908E-2</c:v>
                </c:pt>
                <c:pt idx="10">
                  <c:v>2.6799459503310957E-2</c:v>
                </c:pt>
                <c:pt idx="11">
                  <c:v>0</c:v>
                </c:pt>
                <c:pt idx="12">
                  <c:v>4.1018954855509149E-3</c:v>
                </c:pt>
                <c:pt idx="13">
                  <c:v>8.7044466259297952E-3</c:v>
                </c:pt>
                <c:pt idx="14">
                  <c:v>1.778918475421905E-3</c:v>
                </c:pt>
              </c:numCache>
            </c:numRef>
          </c:val>
          <c:extLst>
            <c:ext xmlns:c16="http://schemas.microsoft.com/office/drawing/2014/chart" uri="{C3380CC4-5D6E-409C-BE32-E72D297353CC}">
              <c16:uniqueId val="{00000002-1B90-44D6-8A00-33EF817D9460}"/>
            </c:ext>
          </c:extLst>
        </c:ser>
        <c:ser>
          <c:idx val="3"/>
          <c:order val="3"/>
          <c:tx>
            <c:strRef>
              <c:f>'Industrial Energy &amp; CO2 Graphs'!$F$98</c:f>
              <c:strCache>
                <c:ptCount val="1"/>
                <c:pt idx="0">
                  <c:v>100-200°C</c:v>
                </c:pt>
              </c:strCache>
            </c:strRef>
          </c:tx>
          <c:spPr>
            <a:solidFill>
              <a:srgbClr val="FFC000"/>
            </a:solidFill>
            <a:ln>
              <a:noFill/>
            </a:ln>
            <a:effectLst/>
          </c:spPr>
          <c:invertIfNegative val="0"/>
          <c:cat>
            <c:strRef>
              <c:f>'Industrial Energy &amp; CO2 Graphs'!$B$99:$B$113</c:f>
              <c:strCache>
                <c:ptCount val="15"/>
                <c:pt idx="0">
                  <c:v>Iron &amp; steel</c:v>
                </c:pt>
                <c:pt idx="1">
                  <c:v>Chemicals</c:v>
                </c:pt>
                <c:pt idx="2">
                  <c:v>Food, beverage, &amp; tobacco</c:v>
                </c:pt>
                <c:pt idx="3">
                  <c:v>Non-metallic minerals</c:v>
                </c:pt>
                <c:pt idx="4">
                  <c:v>Other manufacturing</c:v>
                </c:pt>
                <c:pt idx="5">
                  <c:v>Refining &amp; fuel processing</c:v>
                </c:pt>
                <c:pt idx="6">
                  <c:v>Pulp, paper, &amp; printing</c:v>
                </c:pt>
                <c:pt idx="7">
                  <c:v>Textiles, leather, &amp; apparel</c:v>
                </c:pt>
                <c:pt idx="8">
                  <c:v>Plastic &amp; rubber products</c:v>
                </c:pt>
                <c:pt idx="9">
                  <c:v>Wood &amp; furniture</c:v>
                </c:pt>
                <c:pt idx="10">
                  <c:v>Vehicles &amp; transport equipment</c:v>
                </c:pt>
                <c:pt idx="11">
                  <c:v>Nonferrous metals</c:v>
                </c:pt>
                <c:pt idx="12">
                  <c:v>Other metal products</c:v>
                </c:pt>
                <c:pt idx="13">
                  <c:v>Electronics</c:v>
                </c:pt>
                <c:pt idx="14">
                  <c:v>Machinery</c:v>
                </c:pt>
              </c:strCache>
            </c:strRef>
          </c:cat>
          <c:val>
            <c:numRef>
              <c:f>'Industrial Energy &amp; CO2 Graphs'!$F$99:$F$113</c:f>
              <c:numCache>
                <c:formatCode>0.000</c:formatCode>
                <c:ptCount val="15"/>
                <c:pt idx="0">
                  <c:v>1.240684027683616E-2</c:v>
                </c:pt>
                <c:pt idx="1">
                  <c:v>0.62508109270721801</c:v>
                </c:pt>
                <c:pt idx="2">
                  <c:v>0.33541291439264681</c:v>
                </c:pt>
                <c:pt idx="3">
                  <c:v>0</c:v>
                </c:pt>
                <c:pt idx="4">
                  <c:v>4.1721008981033397E-2</c:v>
                </c:pt>
                <c:pt idx="5">
                  <c:v>0.18159265185055234</c:v>
                </c:pt>
                <c:pt idx="6">
                  <c:v>0.12268372261368696</c:v>
                </c:pt>
                <c:pt idx="7">
                  <c:v>6.4058628226470279E-2</c:v>
                </c:pt>
                <c:pt idx="8">
                  <c:v>9.5248728943597816E-2</c:v>
                </c:pt>
                <c:pt idx="9">
                  <c:v>0.11195768442090727</c:v>
                </c:pt>
                <c:pt idx="10">
                  <c:v>8.4368668806719688E-3</c:v>
                </c:pt>
                <c:pt idx="11">
                  <c:v>8.81124742708333E-3</c:v>
                </c:pt>
                <c:pt idx="12">
                  <c:v>2.7345969903672762E-3</c:v>
                </c:pt>
                <c:pt idx="13">
                  <c:v>1.8652385626992416E-3</c:v>
                </c:pt>
                <c:pt idx="14">
                  <c:v>3.8119681616183672E-4</c:v>
                </c:pt>
              </c:numCache>
            </c:numRef>
          </c:val>
          <c:extLst>
            <c:ext xmlns:c16="http://schemas.microsoft.com/office/drawing/2014/chart" uri="{C3380CC4-5D6E-409C-BE32-E72D297353CC}">
              <c16:uniqueId val="{00000003-1B90-44D6-8A00-33EF817D9460}"/>
            </c:ext>
          </c:extLst>
        </c:ser>
        <c:ser>
          <c:idx val="4"/>
          <c:order val="4"/>
          <c:tx>
            <c:strRef>
              <c:f>'Industrial Energy &amp; CO2 Graphs'!$G$98</c:f>
              <c:strCache>
                <c:ptCount val="1"/>
                <c:pt idx="0">
                  <c:v>200-500°C</c:v>
                </c:pt>
              </c:strCache>
            </c:strRef>
          </c:tx>
          <c:spPr>
            <a:solidFill>
              <a:schemeClr val="accent2"/>
            </a:solidFill>
            <a:ln>
              <a:noFill/>
            </a:ln>
            <a:effectLst/>
          </c:spPr>
          <c:invertIfNegative val="0"/>
          <c:cat>
            <c:strRef>
              <c:f>'Industrial Energy &amp; CO2 Graphs'!$B$99:$B$113</c:f>
              <c:strCache>
                <c:ptCount val="15"/>
                <c:pt idx="0">
                  <c:v>Iron &amp; steel</c:v>
                </c:pt>
                <c:pt idx="1">
                  <c:v>Chemicals</c:v>
                </c:pt>
                <c:pt idx="2">
                  <c:v>Food, beverage, &amp; tobacco</c:v>
                </c:pt>
                <c:pt idx="3">
                  <c:v>Non-metallic minerals</c:v>
                </c:pt>
                <c:pt idx="4">
                  <c:v>Other manufacturing</c:v>
                </c:pt>
                <c:pt idx="5">
                  <c:v>Refining &amp; fuel processing</c:v>
                </c:pt>
                <c:pt idx="6">
                  <c:v>Pulp, paper, &amp; printing</c:v>
                </c:pt>
                <c:pt idx="7">
                  <c:v>Textiles, leather, &amp; apparel</c:v>
                </c:pt>
                <c:pt idx="8">
                  <c:v>Plastic &amp; rubber products</c:v>
                </c:pt>
                <c:pt idx="9">
                  <c:v>Wood &amp; furniture</c:v>
                </c:pt>
                <c:pt idx="10">
                  <c:v>Vehicles &amp; transport equipment</c:v>
                </c:pt>
                <c:pt idx="11">
                  <c:v>Nonferrous metals</c:v>
                </c:pt>
                <c:pt idx="12">
                  <c:v>Other metal products</c:v>
                </c:pt>
                <c:pt idx="13">
                  <c:v>Electronics</c:v>
                </c:pt>
                <c:pt idx="14">
                  <c:v>Machinery</c:v>
                </c:pt>
              </c:strCache>
            </c:strRef>
          </c:cat>
          <c:val>
            <c:numRef>
              <c:f>'Industrial Energy &amp; CO2 Graphs'!$G$99:$G$113</c:f>
              <c:numCache>
                <c:formatCode>0.000</c:formatCode>
                <c:ptCount val="15"/>
                <c:pt idx="0">
                  <c:v>3.7220520830508474E-2</c:v>
                </c:pt>
                <c:pt idx="1">
                  <c:v>1.3190270515601465</c:v>
                </c:pt>
                <c:pt idx="2">
                  <c:v>0.67082582878529362</c:v>
                </c:pt>
                <c:pt idx="3">
                  <c:v>3.6341349497485707E-2</c:v>
                </c:pt>
                <c:pt idx="4">
                  <c:v>0.10430252245258349</c:v>
                </c:pt>
                <c:pt idx="5">
                  <c:v>0.38319127382023332</c:v>
                </c:pt>
                <c:pt idx="6">
                  <c:v>0.24936800139955936</c:v>
                </c:pt>
                <c:pt idx="7">
                  <c:v>0.12811725645294056</c:v>
                </c:pt>
                <c:pt idx="8">
                  <c:v>0.20099096192335469</c:v>
                </c:pt>
                <c:pt idx="9">
                  <c:v>0.22391536884181454</c:v>
                </c:pt>
                <c:pt idx="10">
                  <c:v>1.6873733761343938E-2</c:v>
                </c:pt>
                <c:pt idx="11">
                  <c:v>1.8549994583333326E-2</c:v>
                </c:pt>
                <c:pt idx="12">
                  <c:v>6.3237555402243266E-3</c:v>
                </c:pt>
                <c:pt idx="13">
                  <c:v>4.6630964067481042E-3</c:v>
                </c:pt>
                <c:pt idx="14">
                  <c:v>9.5299204040459194E-4</c:v>
                </c:pt>
              </c:numCache>
            </c:numRef>
          </c:val>
          <c:extLst>
            <c:ext xmlns:c16="http://schemas.microsoft.com/office/drawing/2014/chart" uri="{C3380CC4-5D6E-409C-BE32-E72D297353CC}">
              <c16:uniqueId val="{00000004-1B90-44D6-8A00-33EF817D9460}"/>
            </c:ext>
          </c:extLst>
        </c:ser>
        <c:ser>
          <c:idx val="5"/>
          <c:order val="5"/>
          <c:tx>
            <c:strRef>
              <c:f>'Industrial Energy &amp; CO2 Graphs'!$H$98</c:f>
              <c:strCache>
                <c:ptCount val="1"/>
                <c:pt idx="0">
                  <c:v>500-1000°C</c:v>
                </c:pt>
              </c:strCache>
            </c:strRef>
          </c:tx>
          <c:spPr>
            <a:solidFill>
              <a:srgbClr val="FF0000"/>
            </a:solidFill>
            <a:ln>
              <a:noFill/>
            </a:ln>
            <a:effectLst/>
          </c:spPr>
          <c:invertIfNegative val="0"/>
          <c:cat>
            <c:strRef>
              <c:f>'Industrial Energy &amp; CO2 Graphs'!$B$99:$B$113</c:f>
              <c:strCache>
                <c:ptCount val="15"/>
                <c:pt idx="0">
                  <c:v>Iron &amp; steel</c:v>
                </c:pt>
                <c:pt idx="1">
                  <c:v>Chemicals</c:v>
                </c:pt>
                <c:pt idx="2">
                  <c:v>Food, beverage, &amp; tobacco</c:v>
                </c:pt>
                <c:pt idx="3">
                  <c:v>Non-metallic minerals</c:v>
                </c:pt>
                <c:pt idx="4">
                  <c:v>Other manufacturing</c:v>
                </c:pt>
                <c:pt idx="5">
                  <c:v>Refining &amp; fuel processing</c:v>
                </c:pt>
                <c:pt idx="6">
                  <c:v>Pulp, paper, &amp; printing</c:v>
                </c:pt>
                <c:pt idx="7">
                  <c:v>Textiles, leather, &amp; apparel</c:v>
                </c:pt>
                <c:pt idx="8">
                  <c:v>Plastic &amp; rubber products</c:v>
                </c:pt>
                <c:pt idx="9">
                  <c:v>Wood &amp; furniture</c:v>
                </c:pt>
                <c:pt idx="10">
                  <c:v>Vehicles &amp; transport equipment</c:v>
                </c:pt>
                <c:pt idx="11">
                  <c:v>Nonferrous metals</c:v>
                </c:pt>
                <c:pt idx="12">
                  <c:v>Other metal products</c:v>
                </c:pt>
                <c:pt idx="13">
                  <c:v>Electronics</c:v>
                </c:pt>
                <c:pt idx="14">
                  <c:v>Machinery</c:v>
                </c:pt>
              </c:strCache>
            </c:strRef>
          </c:cat>
          <c:val>
            <c:numRef>
              <c:f>'Industrial Energy &amp; CO2 Graphs'!$H$99:$H$113</c:f>
              <c:numCache>
                <c:formatCode>0.000</c:formatCode>
                <c:ptCount val="15"/>
                <c:pt idx="0">
                  <c:v>6.2034201384180802E-2</c:v>
                </c:pt>
                <c:pt idx="1">
                  <c:v>0.34432433072855234</c:v>
                </c:pt>
                <c:pt idx="2">
                  <c:v>0</c:v>
                </c:pt>
                <c:pt idx="3">
                  <c:v>0.18170674748742857</c:v>
                </c:pt>
                <c:pt idx="4">
                  <c:v>0.10430252245258349</c:v>
                </c:pt>
                <c:pt idx="5">
                  <c:v>0.10002985059564325</c:v>
                </c:pt>
                <c:pt idx="6">
                  <c:v>2.0002780860927223E-2</c:v>
                </c:pt>
                <c:pt idx="7">
                  <c:v>0</c:v>
                </c:pt>
                <c:pt idx="8">
                  <c:v>5.246752018079541E-2</c:v>
                </c:pt>
                <c:pt idx="9">
                  <c:v>0</c:v>
                </c:pt>
                <c:pt idx="10">
                  <c:v>0</c:v>
                </c:pt>
                <c:pt idx="11">
                  <c:v>4.6374986458333324E-3</c:v>
                </c:pt>
                <c:pt idx="12">
                  <c:v>4.27280779744887E-3</c:v>
                </c:pt>
                <c:pt idx="13">
                  <c:v>4.6630964067481042E-3</c:v>
                </c:pt>
                <c:pt idx="14">
                  <c:v>9.5299204040459194E-4</c:v>
                </c:pt>
              </c:numCache>
            </c:numRef>
          </c:val>
          <c:extLst>
            <c:ext xmlns:c16="http://schemas.microsoft.com/office/drawing/2014/chart" uri="{C3380CC4-5D6E-409C-BE32-E72D297353CC}">
              <c16:uniqueId val="{00000005-1B90-44D6-8A00-33EF817D9460}"/>
            </c:ext>
          </c:extLst>
        </c:ser>
        <c:ser>
          <c:idx val="6"/>
          <c:order val="6"/>
          <c:tx>
            <c:strRef>
              <c:f>'Industrial Energy &amp; CO2 Graphs'!$I$98</c:f>
              <c:strCache>
                <c:ptCount val="1"/>
                <c:pt idx="0">
                  <c:v>&gt; 1000°C</c:v>
                </c:pt>
              </c:strCache>
            </c:strRef>
          </c:tx>
          <c:spPr>
            <a:solidFill>
              <a:srgbClr val="C00000"/>
            </a:solidFill>
            <a:ln>
              <a:noFill/>
            </a:ln>
            <a:effectLst/>
          </c:spPr>
          <c:invertIfNegative val="0"/>
          <c:cat>
            <c:strRef>
              <c:f>'Industrial Energy &amp; CO2 Graphs'!$B$99:$B$113</c:f>
              <c:strCache>
                <c:ptCount val="15"/>
                <c:pt idx="0">
                  <c:v>Iron &amp; steel</c:v>
                </c:pt>
                <c:pt idx="1">
                  <c:v>Chemicals</c:v>
                </c:pt>
                <c:pt idx="2">
                  <c:v>Food, beverage, &amp; tobacco</c:v>
                </c:pt>
                <c:pt idx="3">
                  <c:v>Non-metallic minerals</c:v>
                </c:pt>
                <c:pt idx="4">
                  <c:v>Other manufacturing</c:v>
                </c:pt>
                <c:pt idx="5">
                  <c:v>Refining &amp; fuel processing</c:v>
                </c:pt>
                <c:pt idx="6">
                  <c:v>Pulp, paper, &amp; printing</c:v>
                </c:pt>
                <c:pt idx="7">
                  <c:v>Textiles, leather, &amp; apparel</c:v>
                </c:pt>
                <c:pt idx="8">
                  <c:v>Plastic &amp; rubber products</c:v>
                </c:pt>
                <c:pt idx="9">
                  <c:v>Wood &amp; furniture</c:v>
                </c:pt>
                <c:pt idx="10">
                  <c:v>Vehicles &amp; transport equipment</c:v>
                </c:pt>
                <c:pt idx="11">
                  <c:v>Nonferrous metals</c:v>
                </c:pt>
                <c:pt idx="12">
                  <c:v>Other metal products</c:v>
                </c:pt>
                <c:pt idx="13">
                  <c:v>Electronics</c:v>
                </c:pt>
                <c:pt idx="14">
                  <c:v>Machinery</c:v>
                </c:pt>
              </c:strCache>
            </c:strRef>
          </c:cat>
          <c:val>
            <c:numRef>
              <c:f>'Industrial Energy &amp; CO2 Graphs'!$I$99:$I$113</c:f>
              <c:numCache>
                <c:formatCode>0.000</c:formatCode>
                <c:ptCount val="15"/>
                <c:pt idx="0">
                  <c:v>3.1637442705932206</c:v>
                </c:pt>
                <c:pt idx="1">
                  <c:v>0</c:v>
                </c:pt>
                <c:pt idx="2">
                  <c:v>0</c:v>
                </c:pt>
                <c:pt idx="3">
                  <c:v>0.606742530740631</c:v>
                </c:pt>
                <c:pt idx="4">
                  <c:v>0.15297703293045581</c:v>
                </c:pt>
                <c:pt idx="5">
                  <c:v>0</c:v>
                </c:pt>
                <c:pt idx="6">
                  <c:v>0</c:v>
                </c:pt>
                <c:pt idx="7">
                  <c:v>0</c:v>
                </c:pt>
                <c:pt idx="8">
                  <c:v>0</c:v>
                </c:pt>
                <c:pt idx="9">
                  <c:v>0</c:v>
                </c:pt>
                <c:pt idx="10">
                  <c:v>1.1910870890360426E-2</c:v>
                </c:pt>
                <c:pt idx="11">
                  <c:v>1.2521246343749997E-2</c:v>
                </c:pt>
                <c:pt idx="12">
                  <c:v>2.3585899041917761E-2</c:v>
                </c:pt>
                <c:pt idx="13">
                  <c:v>6.839208063230553E-3</c:v>
                </c:pt>
                <c:pt idx="14">
                  <c:v>1.3977216592600682E-3</c:v>
                </c:pt>
              </c:numCache>
            </c:numRef>
          </c:val>
          <c:extLst>
            <c:ext xmlns:c16="http://schemas.microsoft.com/office/drawing/2014/chart" uri="{C3380CC4-5D6E-409C-BE32-E72D297353CC}">
              <c16:uniqueId val="{00000006-1B90-44D6-8A00-33EF817D9460}"/>
            </c:ext>
          </c:extLst>
        </c:ser>
        <c:dLbls>
          <c:showLegendKey val="0"/>
          <c:showVal val="0"/>
          <c:showCatName val="0"/>
          <c:showSerName val="0"/>
          <c:showPercent val="0"/>
          <c:showBubbleSize val="0"/>
        </c:dLbls>
        <c:gapWidth val="60"/>
        <c:overlap val="100"/>
        <c:axId val="1273294431"/>
        <c:axId val="1273297311"/>
      </c:barChart>
      <c:catAx>
        <c:axId val="127329443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273297311"/>
        <c:crosses val="autoZero"/>
        <c:auto val="1"/>
        <c:lblAlgn val="ctr"/>
        <c:lblOffset val="100"/>
        <c:noMultiLvlLbl val="0"/>
      </c:catAx>
      <c:valAx>
        <c:axId val="1273297311"/>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sz="1600"/>
                  <a:t>Share of Energy Use</a:t>
                </a:r>
              </a:p>
            </c:rich>
          </c:tx>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2732944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t>India's Final Energy Use by Sector in 2022</a:t>
            </a:r>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barChart>
        <c:barDir val="bar"/>
        <c:grouping val="stacked"/>
        <c:varyColors val="0"/>
        <c:ser>
          <c:idx val="0"/>
          <c:order val="0"/>
          <c:tx>
            <c:strRef>
              <c:f>'Industrial Energy &amp; CO2 Graphs'!$C$2</c:f>
              <c:strCache>
                <c:ptCount val="1"/>
                <c:pt idx="0">
                  <c:v>Coal</c:v>
                </c:pt>
              </c:strCache>
            </c:strRef>
          </c:tx>
          <c:spPr>
            <a:solidFill>
              <a:schemeClr val="tx1">
                <a:lumMod val="65000"/>
                <a:lumOff val="35000"/>
              </a:schemeClr>
            </a:solidFill>
            <a:ln>
              <a:noFill/>
            </a:ln>
            <a:effectLst/>
          </c:spPr>
          <c:invertIfNegative val="0"/>
          <c:cat>
            <c:strRef>
              <c:f>'Industrial Energy &amp; CO2 Graphs'!$B$3:$B$6</c:f>
              <c:strCache>
                <c:ptCount val="4"/>
                <c:pt idx="0">
                  <c:v>Manufacturing</c:v>
                </c:pt>
                <c:pt idx="1">
                  <c:v>Buildings</c:v>
                </c:pt>
                <c:pt idx="2">
                  <c:v>Transportation</c:v>
                </c:pt>
                <c:pt idx="3">
                  <c:v>Others</c:v>
                </c:pt>
              </c:strCache>
            </c:strRef>
          </c:cat>
          <c:val>
            <c:numRef>
              <c:f>'Industrial Energy &amp; CO2 Graphs'!$C$3:$C$6</c:f>
              <c:numCache>
                <c:formatCode>0.000</c:formatCode>
                <c:ptCount val="4"/>
                <c:pt idx="0">
                  <c:v>5.5599361594232137</c:v>
                </c:pt>
                <c:pt idx="1">
                  <c:v>0.56682651000000006</c:v>
                </c:pt>
                <c:pt idx="2">
                  <c:v>0</c:v>
                </c:pt>
                <c:pt idx="3">
                  <c:v>0</c:v>
                </c:pt>
              </c:numCache>
            </c:numRef>
          </c:val>
          <c:extLst>
            <c:ext xmlns:c16="http://schemas.microsoft.com/office/drawing/2014/chart" uri="{C3380CC4-5D6E-409C-BE32-E72D297353CC}">
              <c16:uniqueId val="{00000000-F0BA-4B1A-ACF2-5B79581C07FF}"/>
            </c:ext>
          </c:extLst>
        </c:ser>
        <c:ser>
          <c:idx val="1"/>
          <c:order val="1"/>
          <c:tx>
            <c:strRef>
              <c:f>'Industrial Energy &amp; CO2 Graphs'!$D$2</c:f>
              <c:strCache>
                <c:ptCount val="1"/>
                <c:pt idx="0">
                  <c:v>Petroleum</c:v>
                </c:pt>
              </c:strCache>
            </c:strRef>
          </c:tx>
          <c:spPr>
            <a:solidFill>
              <a:srgbClr val="7030A0"/>
            </a:solidFill>
            <a:ln>
              <a:noFill/>
            </a:ln>
            <a:effectLst/>
          </c:spPr>
          <c:invertIfNegative val="0"/>
          <c:cat>
            <c:strRef>
              <c:f>'Industrial Energy &amp; CO2 Graphs'!$B$3:$B$6</c:f>
              <c:strCache>
                <c:ptCount val="4"/>
                <c:pt idx="0">
                  <c:v>Manufacturing</c:v>
                </c:pt>
                <c:pt idx="1">
                  <c:v>Buildings</c:v>
                </c:pt>
                <c:pt idx="2">
                  <c:v>Transportation</c:v>
                </c:pt>
                <c:pt idx="3">
                  <c:v>Others</c:v>
                </c:pt>
              </c:strCache>
            </c:strRef>
          </c:cat>
          <c:val>
            <c:numRef>
              <c:f>'Industrial Energy &amp; CO2 Graphs'!$D$3:$D$6</c:f>
              <c:numCache>
                <c:formatCode>0.000</c:formatCode>
                <c:ptCount val="4"/>
                <c:pt idx="0">
                  <c:v>1.5301361999998999</c:v>
                </c:pt>
                <c:pt idx="1">
                  <c:v>1.6152672100000003</c:v>
                </c:pt>
                <c:pt idx="2">
                  <c:v>4.3859775999999995</c:v>
                </c:pt>
                <c:pt idx="3">
                  <c:v>0.53959939999999995</c:v>
                </c:pt>
              </c:numCache>
            </c:numRef>
          </c:val>
          <c:extLst>
            <c:ext xmlns:c16="http://schemas.microsoft.com/office/drawing/2014/chart" uri="{C3380CC4-5D6E-409C-BE32-E72D297353CC}">
              <c16:uniqueId val="{00000001-F0BA-4B1A-ACF2-5B79581C07FF}"/>
            </c:ext>
          </c:extLst>
        </c:ser>
        <c:ser>
          <c:idx val="2"/>
          <c:order val="2"/>
          <c:tx>
            <c:strRef>
              <c:f>'Industrial Energy &amp; CO2 Graphs'!$E$2</c:f>
              <c:strCache>
                <c:ptCount val="1"/>
                <c:pt idx="0">
                  <c:v>Natural Gas</c:v>
                </c:pt>
              </c:strCache>
            </c:strRef>
          </c:tx>
          <c:spPr>
            <a:solidFill>
              <a:srgbClr val="FF99FF"/>
            </a:solidFill>
            <a:ln>
              <a:noFill/>
            </a:ln>
            <a:effectLst/>
          </c:spPr>
          <c:invertIfNegative val="0"/>
          <c:cat>
            <c:strRef>
              <c:f>'Industrial Energy &amp; CO2 Graphs'!$B$3:$B$6</c:f>
              <c:strCache>
                <c:ptCount val="4"/>
                <c:pt idx="0">
                  <c:v>Manufacturing</c:v>
                </c:pt>
                <c:pt idx="1">
                  <c:v>Buildings</c:v>
                </c:pt>
                <c:pt idx="2">
                  <c:v>Transportation</c:v>
                </c:pt>
                <c:pt idx="3">
                  <c:v>Others</c:v>
                </c:pt>
              </c:strCache>
            </c:strRef>
          </c:cat>
          <c:val>
            <c:numRef>
              <c:f>'Industrial Energy &amp; CO2 Graphs'!$E$3:$E$6</c:f>
              <c:numCache>
                <c:formatCode>0.000</c:formatCode>
                <c:ptCount val="4"/>
                <c:pt idx="0">
                  <c:v>0.71524856999999997</c:v>
                </c:pt>
                <c:pt idx="1">
                  <c:v>0.28342168499999998</c:v>
                </c:pt>
                <c:pt idx="2">
                  <c:v>0.15215040000000002</c:v>
                </c:pt>
                <c:pt idx="3">
                  <c:v>6.1709440000000003E-3</c:v>
                </c:pt>
              </c:numCache>
            </c:numRef>
          </c:val>
          <c:extLst>
            <c:ext xmlns:c16="http://schemas.microsoft.com/office/drawing/2014/chart" uri="{C3380CC4-5D6E-409C-BE32-E72D297353CC}">
              <c16:uniqueId val="{00000002-F0BA-4B1A-ACF2-5B79581C07FF}"/>
            </c:ext>
          </c:extLst>
        </c:ser>
        <c:ser>
          <c:idx val="3"/>
          <c:order val="3"/>
          <c:tx>
            <c:strRef>
              <c:f>'Industrial Energy &amp; CO2 Graphs'!$F$2</c:f>
              <c:strCache>
                <c:ptCount val="1"/>
                <c:pt idx="0">
                  <c:v>Biomass</c:v>
                </c:pt>
              </c:strCache>
            </c:strRef>
          </c:tx>
          <c:spPr>
            <a:solidFill>
              <a:schemeClr val="accent6"/>
            </a:solidFill>
            <a:ln>
              <a:noFill/>
            </a:ln>
            <a:effectLst/>
          </c:spPr>
          <c:invertIfNegative val="0"/>
          <c:cat>
            <c:strRef>
              <c:f>'Industrial Energy &amp; CO2 Graphs'!$B$3:$B$6</c:f>
              <c:strCache>
                <c:ptCount val="4"/>
                <c:pt idx="0">
                  <c:v>Manufacturing</c:v>
                </c:pt>
                <c:pt idx="1">
                  <c:v>Buildings</c:v>
                </c:pt>
                <c:pt idx="2">
                  <c:v>Transportation</c:v>
                </c:pt>
                <c:pt idx="3">
                  <c:v>Others</c:v>
                </c:pt>
              </c:strCache>
            </c:strRef>
          </c:cat>
          <c:val>
            <c:numRef>
              <c:f>'Industrial Energy &amp; CO2 Graphs'!$F$3:$F$6</c:f>
              <c:numCache>
                <c:formatCode>0.000</c:formatCode>
                <c:ptCount val="4"/>
                <c:pt idx="0">
                  <c:v>2.2131307349999951</c:v>
                </c:pt>
                <c:pt idx="1">
                  <c:v>4.2108226985999995</c:v>
                </c:pt>
                <c:pt idx="2">
                  <c:v>0</c:v>
                </c:pt>
                <c:pt idx="3">
                  <c:v>0</c:v>
                </c:pt>
              </c:numCache>
            </c:numRef>
          </c:val>
          <c:extLst>
            <c:ext xmlns:c16="http://schemas.microsoft.com/office/drawing/2014/chart" uri="{C3380CC4-5D6E-409C-BE32-E72D297353CC}">
              <c16:uniqueId val="{00000003-F0BA-4B1A-ACF2-5B79581C07FF}"/>
            </c:ext>
          </c:extLst>
        </c:ser>
        <c:ser>
          <c:idx val="4"/>
          <c:order val="4"/>
          <c:tx>
            <c:strRef>
              <c:f>'Industrial Energy &amp; CO2 Graphs'!$G$2</c:f>
              <c:strCache>
                <c:ptCount val="1"/>
                <c:pt idx="0">
                  <c:v>Electricity</c:v>
                </c:pt>
              </c:strCache>
            </c:strRef>
          </c:tx>
          <c:spPr>
            <a:solidFill>
              <a:srgbClr val="FFC000"/>
            </a:solidFill>
            <a:ln>
              <a:noFill/>
            </a:ln>
            <a:effectLst/>
          </c:spPr>
          <c:invertIfNegative val="0"/>
          <c:cat>
            <c:strRef>
              <c:f>'Industrial Energy &amp; CO2 Graphs'!$B$3:$B$6</c:f>
              <c:strCache>
                <c:ptCount val="4"/>
                <c:pt idx="0">
                  <c:v>Manufacturing</c:v>
                </c:pt>
                <c:pt idx="1">
                  <c:v>Buildings</c:v>
                </c:pt>
                <c:pt idx="2">
                  <c:v>Transportation</c:v>
                </c:pt>
                <c:pt idx="3">
                  <c:v>Others</c:v>
                </c:pt>
              </c:strCache>
            </c:strRef>
          </c:cat>
          <c:val>
            <c:numRef>
              <c:f>'Industrial Energy &amp; CO2 Graphs'!$G$3:$G$6</c:f>
              <c:numCache>
                <c:formatCode>0.000</c:formatCode>
                <c:ptCount val="4"/>
                <c:pt idx="0">
                  <c:v>1.3921571405020885</c:v>
                </c:pt>
                <c:pt idx="1">
                  <c:v>1.4142835166000003</c:v>
                </c:pt>
                <c:pt idx="2">
                  <c:v>7.1461999999999998E-2</c:v>
                </c:pt>
                <c:pt idx="3">
                  <c:v>1.0854938520000001</c:v>
                </c:pt>
              </c:numCache>
            </c:numRef>
          </c:val>
          <c:extLst>
            <c:ext xmlns:c16="http://schemas.microsoft.com/office/drawing/2014/chart" uri="{C3380CC4-5D6E-409C-BE32-E72D297353CC}">
              <c16:uniqueId val="{00000004-F0BA-4B1A-ACF2-5B79581C07FF}"/>
            </c:ext>
          </c:extLst>
        </c:ser>
        <c:ser>
          <c:idx val="5"/>
          <c:order val="5"/>
          <c:tx>
            <c:strRef>
              <c:f>'Industrial Energy &amp; CO2 Graphs'!$H$2</c:f>
              <c:strCache>
                <c:ptCount val="1"/>
                <c:pt idx="0">
                  <c:v>Purchased Heat</c:v>
                </c:pt>
              </c:strCache>
            </c:strRef>
          </c:tx>
          <c:spPr>
            <a:solidFill>
              <a:schemeClr val="accent2"/>
            </a:solidFill>
            <a:ln>
              <a:noFill/>
            </a:ln>
            <a:effectLst/>
          </c:spPr>
          <c:invertIfNegative val="0"/>
          <c:cat>
            <c:strRef>
              <c:f>'Industrial Energy &amp; CO2 Graphs'!$B$3:$B$6</c:f>
              <c:strCache>
                <c:ptCount val="4"/>
                <c:pt idx="0">
                  <c:v>Manufacturing</c:v>
                </c:pt>
                <c:pt idx="1">
                  <c:v>Buildings</c:v>
                </c:pt>
                <c:pt idx="2">
                  <c:v>Transportation</c:v>
                </c:pt>
                <c:pt idx="3">
                  <c:v>Others</c:v>
                </c:pt>
              </c:strCache>
            </c:strRef>
          </c:cat>
          <c:val>
            <c:numRef>
              <c:f>'Industrial Energy &amp; CO2 Graphs'!$H$3:$H$6</c:f>
              <c:numCache>
                <c:formatCode>0.000</c:formatCode>
                <c:ptCount val="4"/>
              </c:numCache>
            </c:numRef>
          </c:val>
          <c:extLst>
            <c:ext xmlns:c16="http://schemas.microsoft.com/office/drawing/2014/chart" uri="{C3380CC4-5D6E-409C-BE32-E72D297353CC}">
              <c16:uniqueId val="{00000005-F0BA-4B1A-ACF2-5B79581C07FF}"/>
            </c:ext>
          </c:extLst>
        </c:ser>
        <c:ser>
          <c:idx val="6"/>
          <c:order val="6"/>
          <c:tx>
            <c:strRef>
              <c:f>'Industrial Energy &amp; CO2 Graphs'!$I$2</c:f>
              <c:strCache>
                <c:ptCount val="1"/>
                <c:pt idx="0">
                  <c:v>Feedstocks</c:v>
                </c:pt>
              </c:strCache>
            </c:strRef>
          </c:tx>
          <c:spPr>
            <a:noFill/>
            <a:ln w="28575">
              <a:solidFill>
                <a:schemeClr val="tx1"/>
              </a:solidFill>
              <a:prstDash val="dash"/>
            </a:ln>
            <a:effectLst/>
          </c:spPr>
          <c:invertIfNegative val="0"/>
          <c:dLbls>
            <c:dLbl>
              <c:idx val="3"/>
              <c:layout>
                <c:manualLayout>
                  <c:x val="5.3335389360725877E-2"/>
                  <c:y val="2.7483475560319357E-7"/>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F0BA-4B1A-ACF2-5B79581C07FF}"/>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'Industrial Energy &amp; CO2 Graphs'!$B$3:$B$6</c:f>
              <c:strCache>
                <c:ptCount val="4"/>
                <c:pt idx="0">
                  <c:v>Manufacturing</c:v>
                </c:pt>
                <c:pt idx="1">
                  <c:v>Buildings</c:v>
                </c:pt>
                <c:pt idx="2">
                  <c:v>Transportation</c:v>
                </c:pt>
                <c:pt idx="3">
                  <c:v>Others</c:v>
                </c:pt>
              </c:strCache>
            </c:strRef>
          </c:cat>
          <c:val>
            <c:numRef>
              <c:f>'Industrial Energy &amp; CO2 Graphs'!$I$3:$I$6</c:f>
              <c:numCache>
                <c:formatCode>0.000</c:formatCode>
                <c:ptCount val="4"/>
                <c:pt idx="0">
                  <c:v>1.67049</c:v>
                </c:pt>
                <c:pt idx="3">
                  <c:v>0.30704300000000001</c:v>
                </c:pt>
              </c:numCache>
            </c:numRef>
          </c:val>
          <c:extLst>
            <c:ext xmlns:c16="http://schemas.microsoft.com/office/drawing/2014/chart" uri="{C3380CC4-5D6E-409C-BE32-E72D297353CC}">
              <c16:uniqueId val="{00000007-F0BA-4B1A-ACF2-5B79581C07FF}"/>
            </c:ext>
          </c:extLst>
        </c:ser>
        <c:dLbls>
          <c:showLegendKey val="0"/>
          <c:showVal val="0"/>
          <c:showCatName val="0"/>
          <c:showSerName val="0"/>
          <c:showPercent val="0"/>
          <c:showBubbleSize val="0"/>
        </c:dLbls>
        <c:gapWidth val="60"/>
        <c:overlap val="100"/>
        <c:axId val="1273294431"/>
        <c:axId val="1273297311"/>
      </c:barChart>
      <c:catAx>
        <c:axId val="127329443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273297311"/>
        <c:crosses val="autoZero"/>
        <c:auto val="1"/>
        <c:lblAlgn val="ctr"/>
        <c:lblOffset val="100"/>
        <c:noMultiLvlLbl val="0"/>
      </c:catAx>
      <c:valAx>
        <c:axId val="1273297311"/>
        <c:scaling>
          <c:orientation val="minMax"/>
          <c:max val="12"/>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sz="1600"/>
                  <a:t>Exajoules (EJ)</a:t>
                </a:r>
              </a:p>
            </c:rich>
          </c:tx>
          <c:layout>
            <c:manualLayout>
              <c:xMode val="edge"/>
              <c:yMode val="edge"/>
              <c:x val="0.48972097829237732"/>
              <c:y val="0.1445551112393673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273294431"/>
        <c:crosses val="autoZero"/>
        <c:crossBetween val="between"/>
      </c:valAx>
      <c:spPr>
        <a:noFill/>
        <a:ln w="25400">
          <a:noFill/>
        </a:ln>
        <a:effectLst/>
      </c:spPr>
    </c:plotArea>
    <c:legend>
      <c:legendPos val="b"/>
      <c:legendEntry>
        <c:idx val="5"/>
        <c:delete val="1"/>
      </c:legendEntry>
      <c:legendEntry>
        <c:idx val="6"/>
        <c:delete val="1"/>
      </c:legendEntry>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t>India's CO2 Emissions from Fossil Fuels and Cement in 2021</a:t>
            </a:r>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barChart>
        <c:barDir val="bar"/>
        <c:grouping val="stacked"/>
        <c:varyColors val="0"/>
        <c:ser>
          <c:idx val="0"/>
          <c:order val="0"/>
          <c:tx>
            <c:strRef>
              <c:f>'Industrial Energy &amp; CO2 Graphs'!$C$215</c:f>
              <c:strCache>
                <c:ptCount val="1"/>
                <c:pt idx="0">
                  <c:v>Coal</c:v>
                </c:pt>
              </c:strCache>
            </c:strRef>
          </c:tx>
          <c:spPr>
            <a:solidFill>
              <a:schemeClr val="tx1">
                <a:lumMod val="65000"/>
                <a:lumOff val="35000"/>
              </a:schemeClr>
            </a:solidFill>
            <a:ln>
              <a:noFill/>
            </a:ln>
            <a:effectLst/>
          </c:spPr>
          <c:invertIfNegative val="0"/>
          <c:cat>
            <c:strRef>
              <c:f>'Industrial Energy &amp; CO2 Graphs'!$B$216:$B$219</c:f>
              <c:strCache>
                <c:ptCount val="4"/>
                <c:pt idx="0">
                  <c:v>Manufacturing</c:v>
                </c:pt>
                <c:pt idx="1">
                  <c:v>Buildings</c:v>
                </c:pt>
                <c:pt idx="2">
                  <c:v>Transportation</c:v>
                </c:pt>
                <c:pt idx="3">
                  <c:v>Others</c:v>
                </c:pt>
              </c:strCache>
            </c:strRef>
          </c:cat>
          <c:val>
            <c:numRef>
              <c:f>'Industrial Energy &amp; CO2 Graphs'!$C$216:$C$219</c:f>
              <c:numCache>
                <c:formatCode>0.00</c:formatCode>
                <c:ptCount val="4"/>
                <c:pt idx="0">
                  <c:v>498.89222100000001</c:v>
                </c:pt>
                <c:pt idx="1">
                  <c:v>56.790974599999998</c:v>
                </c:pt>
                <c:pt idx="2">
                  <c:v>0</c:v>
                </c:pt>
                <c:pt idx="3">
                  <c:v>16.954027419999964</c:v>
                </c:pt>
              </c:numCache>
            </c:numRef>
          </c:val>
          <c:extLst>
            <c:ext xmlns:c16="http://schemas.microsoft.com/office/drawing/2014/chart" uri="{C3380CC4-5D6E-409C-BE32-E72D297353CC}">
              <c16:uniqueId val="{00000000-0515-4363-AA90-F8E61522E863}"/>
            </c:ext>
          </c:extLst>
        </c:ser>
        <c:ser>
          <c:idx val="1"/>
          <c:order val="1"/>
          <c:tx>
            <c:strRef>
              <c:f>'Industrial Energy &amp; CO2 Graphs'!$D$215</c:f>
              <c:strCache>
                <c:ptCount val="1"/>
                <c:pt idx="0">
                  <c:v>Petroleum</c:v>
                </c:pt>
              </c:strCache>
            </c:strRef>
          </c:tx>
          <c:spPr>
            <a:solidFill>
              <a:srgbClr val="7030A0"/>
            </a:solidFill>
            <a:ln>
              <a:noFill/>
            </a:ln>
            <a:effectLst/>
          </c:spPr>
          <c:invertIfNegative val="0"/>
          <c:cat>
            <c:strRef>
              <c:f>'Industrial Energy &amp; CO2 Graphs'!$B$216:$B$219</c:f>
              <c:strCache>
                <c:ptCount val="4"/>
                <c:pt idx="0">
                  <c:v>Manufacturing</c:v>
                </c:pt>
                <c:pt idx="1">
                  <c:v>Buildings</c:v>
                </c:pt>
                <c:pt idx="2">
                  <c:v>Transportation</c:v>
                </c:pt>
                <c:pt idx="3">
                  <c:v>Others</c:v>
                </c:pt>
              </c:strCache>
            </c:strRef>
          </c:cat>
          <c:val>
            <c:numRef>
              <c:f>'Industrial Energy &amp; CO2 Graphs'!$D$216:$D$219</c:f>
              <c:numCache>
                <c:formatCode>0.00</c:formatCode>
                <c:ptCount val="4"/>
                <c:pt idx="0">
                  <c:v>107.26339591595325</c:v>
                </c:pt>
                <c:pt idx="1">
                  <c:v>116.18938511000002</c:v>
                </c:pt>
                <c:pt idx="2">
                  <c:v>315.49261430000001</c:v>
                </c:pt>
                <c:pt idx="3">
                  <c:v>40.517782092000004</c:v>
                </c:pt>
              </c:numCache>
            </c:numRef>
          </c:val>
          <c:extLst>
            <c:ext xmlns:c16="http://schemas.microsoft.com/office/drawing/2014/chart" uri="{C3380CC4-5D6E-409C-BE32-E72D297353CC}">
              <c16:uniqueId val="{00000001-0515-4363-AA90-F8E61522E863}"/>
            </c:ext>
          </c:extLst>
        </c:ser>
        <c:ser>
          <c:idx val="2"/>
          <c:order val="2"/>
          <c:tx>
            <c:strRef>
              <c:f>'Industrial Energy &amp; CO2 Graphs'!$E$215</c:f>
              <c:strCache>
                <c:ptCount val="1"/>
                <c:pt idx="0">
                  <c:v>Natural Gas</c:v>
                </c:pt>
              </c:strCache>
            </c:strRef>
          </c:tx>
          <c:spPr>
            <a:solidFill>
              <a:srgbClr val="FF99FF"/>
            </a:solidFill>
            <a:ln>
              <a:noFill/>
            </a:ln>
            <a:effectLst/>
          </c:spPr>
          <c:invertIfNegative val="0"/>
          <c:cat>
            <c:strRef>
              <c:f>'Industrial Energy &amp; CO2 Graphs'!$B$216:$B$219</c:f>
              <c:strCache>
                <c:ptCount val="4"/>
                <c:pt idx="0">
                  <c:v>Manufacturing</c:v>
                </c:pt>
                <c:pt idx="1">
                  <c:v>Buildings</c:v>
                </c:pt>
                <c:pt idx="2">
                  <c:v>Transportation</c:v>
                </c:pt>
                <c:pt idx="3">
                  <c:v>Others</c:v>
                </c:pt>
              </c:strCache>
            </c:strRef>
          </c:cat>
          <c:val>
            <c:numRef>
              <c:f>'Industrial Energy &amp; CO2 Graphs'!$E$216:$E$219</c:f>
              <c:numCache>
                <c:formatCode>0.00</c:formatCode>
                <c:ptCount val="4"/>
                <c:pt idx="0">
                  <c:v>35.970692095778624</c:v>
                </c:pt>
                <c:pt idx="1">
                  <c:v>14.770246401</c:v>
                </c:pt>
                <c:pt idx="2">
                  <c:v>8.8432173200000008</c:v>
                </c:pt>
                <c:pt idx="3">
                  <c:v>2.5120102949000001</c:v>
                </c:pt>
              </c:numCache>
            </c:numRef>
          </c:val>
          <c:extLst>
            <c:ext xmlns:c16="http://schemas.microsoft.com/office/drawing/2014/chart" uri="{C3380CC4-5D6E-409C-BE32-E72D297353CC}">
              <c16:uniqueId val="{00000002-0515-4363-AA90-F8E61522E863}"/>
            </c:ext>
          </c:extLst>
        </c:ser>
        <c:ser>
          <c:idx val="4"/>
          <c:order val="4"/>
          <c:tx>
            <c:strRef>
              <c:f>'Industrial Energy &amp; CO2 Graphs'!$G$215</c:f>
              <c:strCache>
                <c:ptCount val="1"/>
                <c:pt idx="0">
                  <c:v>Cement Calcination</c:v>
                </c:pt>
              </c:strCache>
            </c:strRef>
          </c:tx>
          <c:spPr>
            <a:solidFill>
              <a:schemeClr val="accent2">
                <a:lumMod val="75000"/>
              </a:schemeClr>
            </a:solidFill>
            <a:ln>
              <a:noFill/>
            </a:ln>
            <a:effectLst/>
          </c:spPr>
          <c:invertIfNegative val="0"/>
          <c:cat>
            <c:strRef>
              <c:f>'Industrial Energy &amp; CO2 Graphs'!$B$216:$B$219</c:f>
              <c:strCache>
                <c:ptCount val="4"/>
                <c:pt idx="0">
                  <c:v>Manufacturing</c:v>
                </c:pt>
                <c:pt idx="1">
                  <c:v>Buildings</c:v>
                </c:pt>
                <c:pt idx="2">
                  <c:v>Transportation</c:v>
                </c:pt>
                <c:pt idx="3">
                  <c:v>Others</c:v>
                </c:pt>
              </c:strCache>
            </c:strRef>
          </c:cat>
          <c:val>
            <c:numRef>
              <c:f>'Industrial Energy &amp; CO2 Graphs'!$G$216:$G$219</c:f>
              <c:numCache>
                <c:formatCode>0.00</c:formatCode>
                <c:ptCount val="4"/>
                <c:pt idx="0">
                  <c:v>204</c:v>
                </c:pt>
              </c:numCache>
            </c:numRef>
          </c:val>
          <c:extLst>
            <c:ext xmlns:c16="http://schemas.microsoft.com/office/drawing/2014/chart" uri="{C3380CC4-5D6E-409C-BE32-E72D297353CC}">
              <c16:uniqueId val="{00000003-0515-4363-AA90-F8E61522E863}"/>
            </c:ext>
          </c:extLst>
        </c:ser>
        <c:ser>
          <c:idx val="5"/>
          <c:order val="5"/>
          <c:tx>
            <c:strRef>
              <c:f>'Industrial Energy &amp; CO2 Graphs'!$H$215</c:f>
              <c:strCache>
                <c:ptCount val="1"/>
                <c:pt idx="0">
                  <c:v>Purchased Electricity</c:v>
                </c:pt>
              </c:strCache>
            </c:strRef>
          </c:tx>
          <c:spPr>
            <a:solidFill>
              <a:srgbClr val="FFC000"/>
            </a:solidFill>
            <a:ln>
              <a:noFill/>
            </a:ln>
            <a:effectLst/>
          </c:spPr>
          <c:invertIfNegative val="0"/>
          <c:cat>
            <c:strRef>
              <c:f>'Industrial Energy &amp; CO2 Graphs'!$B$216:$B$219</c:f>
              <c:strCache>
                <c:ptCount val="4"/>
                <c:pt idx="0">
                  <c:v>Manufacturing</c:v>
                </c:pt>
                <c:pt idx="1">
                  <c:v>Buildings</c:v>
                </c:pt>
                <c:pt idx="2">
                  <c:v>Transportation</c:v>
                </c:pt>
                <c:pt idx="3">
                  <c:v>Others</c:v>
                </c:pt>
              </c:strCache>
            </c:strRef>
          </c:cat>
          <c:val>
            <c:numRef>
              <c:f>'Industrial Energy &amp; CO2 Graphs'!$H$216:$H$219</c:f>
              <c:numCache>
                <c:formatCode>0.00</c:formatCode>
                <c:ptCount val="4"/>
                <c:pt idx="0">
                  <c:v>306.60363988854084</c:v>
                </c:pt>
                <c:pt idx="1">
                  <c:v>396.44368454647059</c:v>
                </c:pt>
                <c:pt idx="2">
                  <c:v>20.031809925330975</c:v>
                </c:pt>
                <c:pt idx="3">
                  <c:v>304.27928855026943</c:v>
                </c:pt>
              </c:numCache>
            </c:numRef>
          </c:val>
          <c:extLst>
            <c:ext xmlns:c16="http://schemas.microsoft.com/office/drawing/2014/chart" uri="{C3380CC4-5D6E-409C-BE32-E72D297353CC}">
              <c16:uniqueId val="{00000004-0515-4363-AA90-F8E61522E863}"/>
            </c:ext>
          </c:extLst>
        </c:ser>
        <c:dLbls>
          <c:showLegendKey val="0"/>
          <c:showVal val="0"/>
          <c:showCatName val="0"/>
          <c:showSerName val="0"/>
          <c:showPercent val="0"/>
          <c:showBubbleSize val="0"/>
        </c:dLbls>
        <c:gapWidth val="60"/>
        <c:overlap val="100"/>
        <c:axId val="1273294431"/>
        <c:axId val="1273297311"/>
        <c:extLst>
          <c:ext xmlns:c15="http://schemas.microsoft.com/office/drawing/2012/chart" uri="{02D57815-91ED-43cb-92C2-25804820EDAC}">
            <c15:filteredBarSeries>
              <c15:ser>
                <c:idx val="3"/>
                <c:order val="3"/>
                <c:tx>
                  <c:strRef>
                    <c:extLst>
                      <c:ext uri="{02D57815-91ED-43cb-92C2-25804820EDAC}">
                        <c15:formulaRef>
                          <c15:sqref>'Industrial Energy &amp; CO2 Graphs'!$F$215</c15:sqref>
                        </c15:formulaRef>
                      </c:ext>
                    </c:extLst>
                    <c:strCache>
                      <c:ptCount val="1"/>
                    </c:strCache>
                  </c:strRef>
                </c:tx>
                <c:spPr>
                  <a:solidFill>
                    <a:srgbClr val="00B050"/>
                  </a:solidFill>
                  <a:ln>
                    <a:noFill/>
                  </a:ln>
                  <a:effectLst/>
                </c:spPr>
                <c:invertIfNegative val="0"/>
                <c:cat>
                  <c:strRef>
                    <c:extLst>
                      <c:ext uri="{02D57815-91ED-43cb-92C2-25804820EDAC}">
                        <c15:formulaRef>
                          <c15:sqref>'Industrial Energy &amp; CO2 Graphs'!$B$216:$B$219</c15:sqref>
                        </c15:formulaRef>
                      </c:ext>
                    </c:extLst>
                    <c:strCache>
                      <c:ptCount val="4"/>
                      <c:pt idx="0">
                        <c:v>Manufacturing</c:v>
                      </c:pt>
                      <c:pt idx="1">
                        <c:v>Buildings</c:v>
                      </c:pt>
                      <c:pt idx="2">
                        <c:v>Transportation</c:v>
                      </c:pt>
                      <c:pt idx="3">
                        <c:v>Others</c:v>
                      </c:pt>
                    </c:strCache>
                  </c:strRef>
                </c:cat>
                <c:val>
                  <c:numRef>
                    <c:extLst>
                      <c:ext uri="{02D57815-91ED-43cb-92C2-25804820EDAC}">
                        <c15:formulaRef>
                          <c15:sqref>'Industrial Energy &amp; CO2 Graphs'!$F$216:$F$219</c15:sqref>
                        </c15:formulaRef>
                      </c:ext>
                    </c:extLst>
                    <c:numCache>
                      <c:formatCode>0.00</c:formatCode>
                      <c:ptCount val="4"/>
                    </c:numCache>
                  </c:numRef>
                </c:val>
                <c:extLst>
                  <c:ext xmlns:c16="http://schemas.microsoft.com/office/drawing/2014/chart" uri="{C3380CC4-5D6E-409C-BE32-E72D297353CC}">
                    <c16:uniqueId val="{00000005-0515-4363-AA90-F8E61522E863}"/>
                  </c:ext>
                </c:extLst>
              </c15:ser>
            </c15:filteredBarSeries>
          </c:ext>
        </c:extLst>
      </c:barChart>
      <c:catAx>
        <c:axId val="127329443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273297311"/>
        <c:crosses val="autoZero"/>
        <c:auto val="1"/>
        <c:lblAlgn val="ctr"/>
        <c:lblOffset val="100"/>
        <c:noMultiLvlLbl val="0"/>
      </c:catAx>
      <c:valAx>
        <c:axId val="1273297311"/>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sz="1600"/>
                  <a:t>MMT</a:t>
                </a:r>
                <a:r>
                  <a:rPr lang="en-US" sz="1600" baseline="0"/>
                  <a:t> CO2</a:t>
                </a:r>
                <a:endParaRPr lang="en-US" sz="1600"/>
              </a:p>
            </c:rich>
          </c:tx>
          <c:layout>
            <c:manualLayout>
              <c:xMode val="edge"/>
              <c:yMode val="edge"/>
              <c:x val="0.48972097829237732"/>
              <c:y val="0.1445551112393673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2732944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85000"/>
                    <a:lumOff val="15000"/>
                  </a:schemeClr>
                </a:solidFill>
                <a:latin typeface="+mn-lt"/>
                <a:ea typeface="+mn-ea"/>
                <a:cs typeface="+mn-cs"/>
              </a:defRPr>
            </a:pPr>
            <a:r>
              <a:rPr lang="en-US" sz="1800">
                <a:solidFill>
                  <a:schemeClr val="tx1">
                    <a:lumMod val="85000"/>
                    <a:lumOff val="15000"/>
                  </a:schemeClr>
                </a:solidFill>
              </a:rPr>
              <a:t> Levelized Cost of Heat by Technology Type (200-500 </a:t>
            </a:r>
            <a:r>
              <a:rPr lang="en-US" sz="1800" b="0" i="0" u="none" strike="noStrike" kern="1200" spc="0" baseline="0">
                <a:solidFill>
                  <a:schemeClr val="tx1">
                    <a:lumMod val="85000"/>
                    <a:lumOff val="15000"/>
                  </a:schemeClr>
                </a:solidFill>
              </a:rPr>
              <a:t>°</a:t>
            </a:r>
            <a:r>
              <a:rPr lang="en-US" sz="1800">
                <a:solidFill>
                  <a:schemeClr val="tx1">
                    <a:lumMod val="85000"/>
                    <a:lumOff val="15000"/>
                  </a:schemeClr>
                </a:solidFill>
              </a:rPr>
              <a:t>C)</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85000"/>
                  <a:lumOff val="15000"/>
                </a:schemeClr>
              </a:solidFill>
              <a:latin typeface="+mn-lt"/>
              <a:ea typeface="+mn-ea"/>
              <a:cs typeface="+mn-cs"/>
            </a:defRPr>
          </a:pPr>
          <a:endParaRPr lang="en-US"/>
        </a:p>
      </c:txPr>
    </c:title>
    <c:autoTitleDeleted val="0"/>
    <c:plotArea>
      <c:layout/>
      <c:barChart>
        <c:barDir val="bar"/>
        <c:grouping val="stacked"/>
        <c:varyColors val="0"/>
        <c:ser>
          <c:idx val="0"/>
          <c:order val="0"/>
          <c:tx>
            <c:strRef>
              <c:f>'TEA Graphs'!$B$92</c:f>
              <c:strCache>
                <c:ptCount val="1"/>
                <c:pt idx="0">
                  <c:v>Energy Cost</c:v>
                </c:pt>
              </c:strCache>
            </c:strRef>
          </c:tx>
          <c:spPr>
            <a:solidFill>
              <a:schemeClr val="accent1"/>
            </a:solidFill>
            <a:ln>
              <a:solidFill>
                <a:schemeClr val="accent1"/>
              </a:solidFill>
            </a:ln>
            <a:effectLst/>
          </c:spPr>
          <c:invertIfNegative val="0"/>
          <c:cat>
            <c:strRef>
              <c:f>'TEA Graphs'!$A$93:$A$104</c:f>
              <c:strCache>
                <c:ptCount val="12"/>
                <c:pt idx="0">
                  <c:v>Thermal battery - onsite RE</c:v>
                </c:pt>
                <c:pt idx="1">
                  <c:v>Electric resistance boiler - grid (retail)</c:v>
                </c:pt>
                <c:pt idx="2">
                  <c:v>Electric resistance boiler - onsite RE</c:v>
                </c:pt>
                <c:pt idx="3">
                  <c:v>Electric resistance boiler - captive RE</c:v>
                </c:pt>
                <c:pt idx="4">
                  <c:v>Biomass-fired boiler</c:v>
                </c:pt>
                <c:pt idx="5">
                  <c:v>Biomass-fired boiler + WHR</c:v>
                </c:pt>
                <c:pt idx="6">
                  <c:v>Coal-fired boiler</c:v>
                </c:pt>
                <c:pt idx="7">
                  <c:v>Coal-fired boiler + WHR</c:v>
                </c:pt>
                <c:pt idx="8">
                  <c:v>Petroleum-fired boiler</c:v>
                </c:pt>
                <c:pt idx="9">
                  <c:v>Petroleum-fired boiler + WHR</c:v>
                </c:pt>
                <c:pt idx="10">
                  <c:v>Natural gas-fired boiler</c:v>
                </c:pt>
                <c:pt idx="11">
                  <c:v>Natural gas-fired boiler + WHR</c:v>
                </c:pt>
              </c:strCache>
            </c:strRef>
          </c:cat>
          <c:val>
            <c:numRef>
              <c:f>'TEA Graphs'!$B$93:$B$104</c:f>
              <c:numCache>
                <c:formatCode>0.00</c:formatCode>
                <c:ptCount val="12"/>
                <c:pt idx="0">
                  <c:v>2.6315789473684208</c:v>
                </c:pt>
                <c:pt idx="1">
                  <c:v>7.8845054316752456</c:v>
                </c:pt>
                <c:pt idx="2">
                  <c:v>3.6161616161616164</c:v>
                </c:pt>
                <c:pt idx="3">
                  <c:v>4.8484130033396715</c:v>
                </c:pt>
                <c:pt idx="4">
                  <c:v>3.0666666666666664</c:v>
                </c:pt>
                <c:pt idx="5">
                  <c:v>2.5444763645860542</c:v>
                </c:pt>
                <c:pt idx="6">
                  <c:v>1.6757237072452842</c:v>
                </c:pt>
                <c:pt idx="7">
                  <c:v>1.3903824021724389</c:v>
                </c:pt>
                <c:pt idx="8">
                  <c:v>6.9372738271201984</c:v>
                </c:pt>
                <c:pt idx="9">
                  <c:v>5.7559986807941694</c:v>
                </c:pt>
                <c:pt idx="10">
                  <c:v>5.7630331753554502</c:v>
                </c:pt>
                <c:pt idx="11">
                  <c:v>4.7817070770708465</c:v>
                </c:pt>
              </c:numCache>
            </c:numRef>
          </c:val>
          <c:extLst>
            <c:ext xmlns:c16="http://schemas.microsoft.com/office/drawing/2014/chart" uri="{C3380CC4-5D6E-409C-BE32-E72D297353CC}">
              <c16:uniqueId val="{00000000-B852-4447-A172-1410FA966F20}"/>
            </c:ext>
          </c:extLst>
        </c:ser>
        <c:ser>
          <c:idx val="1"/>
          <c:order val="1"/>
          <c:tx>
            <c:strRef>
              <c:f>'TEA Graphs'!$C$92</c:f>
              <c:strCache>
                <c:ptCount val="1"/>
                <c:pt idx="0">
                  <c:v>Capital Cost</c:v>
                </c:pt>
              </c:strCache>
            </c:strRef>
          </c:tx>
          <c:spPr>
            <a:solidFill>
              <a:schemeClr val="accent2"/>
            </a:solidFill>
            <a:ln>
              <a:solidFill>
                <a:schemeClr val="accent2"/>
              </a:solidFill>
            </a:ln>
            <a:effectLst/>
          </c:spPr>
          <c:invertIfNegative val="0"/>
          <c:cat>
            <c:strRef>
              <c:f>'TEA Graphs'!$A$93:$A$104</c:f>
              <c:strCache>
                <c:ptCount val="12"/>
                <c:pt idx="0">
                  <c:v>Thermal battery - onsite RE</c:v>
                </c:pt>
                <c:pt idx="1">
                  <c:v>Electric resistance boiler - grid (retail)</c:v>
                </c:pt>
                <c:pt idx="2">
                  <c:v>Electric resistance boiler - onsite RE</c:v>
                </c:pt>
                <c:pt idx="3">
                  <c:v>Electric resistance boiler - captive RE</c:v>
                </c:pt>
                <c:pt idx="4">
                  <c:v>Biomass-fired boiler</c:v>
                </c:pt>
                <c:pt idx="5">
                  <c:v>Biomass-fired boiler + WHR</c:v>
                </c:pt>
                <c:pt idx="6">
                  <c:v>Coal-fired boiler</c:v>
                </c:pt>
                <c:pt idx="7">
                  <c:v>Coal-fired boiler + WHR</c:v>
                </c:pt>
                <c:pt idx="8">
                  <c:v>Petroleum-fired boiler</c:v>
                </c:pt>
                <c:pt idx="9">
                  <c:v>Petroleum-fired boiler + WHR</c:v>
                </c:pt>
                <c:pt idx="10">
                  <c:v>Natural gas-fired boiler</c:v>
                </c:pt>
                <c:pt idx="11">
                  <c:v>Natural gas-fired boiler + WHR</c:v>
                </c:pt>
              </c:strCache>
            </c:strRef>
          </c:cat>
          <c:val>
            <c:numRef>
              <c:f>'TEA Graphs'!$C$93:$C$104</c:f>
              <c:numCache>
                <c:formatCode>0.00</c:formatCode>
                <c:ptCount val="12"/>
                <c:pt idx="0">
                  <c:v>1.3065826697152809</c:v>
                </c:pt>
                <c:pt idx="1">
                  <c:v>1.2537914507368857</c:v>
                </c:pt>
                <c:pt idx="2">
                  <c:v>1.2537914507368857</c:v>
                </c:pt>
                <c:pt idx="3">
                  <c:v>1.2537914507368857</c:v>
                </c:pt>
                <c:pt idx="4">
                  <c:v>0.82029722216413992</c:v>
                </c:pt>
                <c:pt idx="5">
                  <c:v>3.0753814736038021</c:v>
                </c:pt>
                <c:pt idx="6">
                  <c:v>0.82029722216413992</c:v>
                </c:pt>
                <c:pt idx="7">
                  <c:v>3.0753814736038021</c:v>
                </c:pt>
                <c:pt idx="8">
                  <c:v>0.46953039652492867</c:v>
                </c:pt>
                <c:pt idx="9">
                  <c:v>2.5666372098931967</c:v>
                </c:pt>
                <c:pt idx="10">
                  <c:v>0.76103572251659612</c:v>
                </c:pt>
                <c:pt idx="11">
                  <c:v>2.7138504664889225</c:v>
                </c:pt>
              </c:numCache>
            </c:numRef>
          </c:val>
          <c:extLst>
            <c:ext xmlns:c16="http://schemas.microsoft.com/office/drawing/2014/chart" uri="{C3380CC4-5D6E-409C-BE32-E72D297353CC}">
              <c16:uniqueId val="{00000001-B852-4447-A172-1410FA966F20}"/>
            </c:ext>
          </c:extLst>
        </c:ser>
        <c:ser>
          <c:idx val="2"/>
          <c:order val="2"/>
          <c:tx>
            <c:strRef>
              <c:f>'TEA Graphs'!$D$92</c:f>
              <c:strCache>
                <c:ptCount val="1"/>
                <c:pt idx="0">
                  <c:v>2026 Carbon Price</c:v>
                </c:pt>
              </c:strCache>
            </c:strRef>
          </c:tx>
          <c:spPr>
            <a:solidFill>
              <a:schemeClr val="accent6"/>
            </a:solidFill>
            <a:ln>
              <a:solidFill>
                <a:schemeClr val="accent6"/>
              </a:solidFill>
            </a:ln>
            <a:effectLst/>
          </c:spPr>
          <c:invertIfNegative val="0"/>
          <c:cat>
            <c:strRef>
              <c:f>'TEA Graphs'!$A$93:$A$104</c:f>
              <c:strCache>
                <c:ptCount val="12"/>
                <c:pt idx="0">
                  <c:v>Thermal battery - onsite RE</c:v>
                </c:pt>
                <c:pt idx="1">
                  <c:v>Electric resistance boiler - grid (retail)</c:v>
                </c:pt>
                <c:pt idx="2">
                  <c:v>Electric resistance boiler - onsite RE</c:v>
                </c:pt>
                <c:pt idx="3">
                  <c:v>Electric resistance boiler - captive RE</c:v>
                </c:pt>
                <c:pt idx="4">
                  <c:v>Biomass-fired boiler</c:v>
                </c:pt>
                <c:pt idx="5">
                  <c:v>Biomass-fired boiler + WHR</c:v>
                </c:pt>
                <c:pt idx="6">
                  <c:v>Coal-fired boiler</c:v>
                </c:pt>
                <c:pt idx="7">
                  <c:v>Coal-fired boiler + WHR</c:v>
                </c:pt>
                <c:pt idx="8">
                  <c:v>Petroleum-fired boiler</c:v>
                </c:pt>
                <c:pt idx="9">
                  <c:v>Petroleum-fired boiler + WHR</c:v>
                </c:pt>
                <c:pt idx="10">
                  <c:v>Natural gas-fired boiler</c:v>
                </c:pt>
                <c:pt idx="11">
                  <c:v>Natural gas-fired boiler + WHR</c:v>
                </c:pt>
              </c:strCache>
            </c:strRef>
          </c:cat>
          <c:val>
            <c:numRef>
              <c:f>'TEA Graphs'!$D$93:$D$104</c:f>
              <c:numCache>
                <c:formatCode>0.00</c:formatCode>
                <c:ptCount val="12"/>
                <c:pt idx="0">
                  <c:v>0</c:v>
                </c:pt>
                <c:pt idx="1">
                  <c:v>0.65209696969696973</c:v>
                </c:pt>
                <c:pt idx="2">
                  <c:v>0</c:v>
                </c:pt>
                <c:pt idx="3">
                  <c:v>0</c:v>
                </c:pt>
                <c:pt idx="4">
                  <c:v>0</c:v>
                </c:pt>
                <c:pt idx="5">
                  <c:v>0</c:v>
                </c:pt>
                <c:pt idx="6">
                  <c:v>0.43983417401110242</c:v>
                </c:pt>
                <c:pt idx="7">
                  <c:v>0.36493945438319997</c:v>
                </c:pt>
                <c:pt idx="8">
                  <c:v>0.31237826622488774</c:v>
                </c:pt>
                <c:pt idx="9">
                  <c:v>0.25918666800639034</c:v>
                </c:pt>
                <c:pt idx="10">
                  <c:v>0.21436111042963057</c:v>
                </c:pt>
                <c:pt idx="11">
                  <c:v>0.17785981923085309</c:v>
                </c:pt>
              </c:numCache>
            </c:numRef>
          </c:val>
          <c:extLst>
            <c:ext xmlns:c16="http://schemas.microsoft.com/office/drawing/2014/chart" uri="{C3380CC4-5D6E-409C-BE32-E72D297353CC}">
              <c16:uniqueId val="{00000002-B852-4447-A172-1410FA966F20}"/>
            </c:ext>
          </c:extLst>
        </c:ser>
        <c:ser>
          <c:idx val="3"/>
          <c:order val="3"/>
          <c:tx>
            <c:strRef>
              <c:f>'TEA Graphs'!$E$92</c:f>
              <c:strCache>
                <c:ptCount val="1"/>
                <c:pt idx="0">
                  <c:v>Unaccounted Social Cost of Carbon</c:v>
                </c:pt>
              </c:strCache>
            </c:strRef>
          </c:tx>
          <c:spPr>
            <a:noFill/>
            <a:ln w="19050">
              <a:solidFill>
                <a:schemeClr val="tx1"/>
              </a:solidFill>
              <a:prstDash val="dash"/>
            </a:ln>
            <a:effectLst/>
          </c:spPr>
          <c:invertIfNegative val="0"/>
          <c:cat>
            <c:strRef>
              <c:f>'TEA Graphs'!$A$93:$A$104</c:f>
              <c:strCache>
                <c:ptCount val="12"/>
                <c:pt idx="0">
                  <c:v>Thermal battery - onsite RE</c:v>
                </c:pt>
                <c:pt idx="1">
                  <c:v>Electric resistance boiler - grid (retail)</c:v>
                </c:pt>
                <c:pt idx="2">
                  <c:v>Electric resistance boiler - onsite RE</c:v>
                </c:pt>
                <c:pt idx="3">
                  <c:v>Electric resistance boiler - captive RE</c:v>
                </c:pt>
                <c:pt idx="4">
                  <c:v>Biomass-fired boiler</c:v>
                </c:pt>
                <c:pt idx="5">
                  <c:v>Biomass-fired boiler + WHR</c:v>
                </c:pt>
                <c:pt idx="6">
                  <c:v>Coal-fired boiler</c:v>
                </c:pt>
                <c:pt idx="7">
                  <c:v>Coal-fired boiler + WHR</c:v>
                </c:pt>
                <c:pt idx="8">
                  <c:v>Petroleum-fired boiler</c:v>
                </c:pt>
                <c:pt idx="9">
                  <c:v>Petroleum-fired boiler + WHR</c:v>
                </c:pt>
                <c:pt idx="10">
                  <c:v>Natural gas-fired boiler</c:v>
                </c:pt>
                <c:pt idx="11">
                  <c:v>Natural gas-fired boiler + WHR</c:v>
                </c:pt>
              </c:strCache>
            </c:strRef>
          </c:cat>
          <c:val>
            <c:numRef>
              <c:f>'TEA Graphs'!$E$93:$E$104</c:f>
              <c:numCache>
                <c:formatCode>0.00</c:formatCode>
                <c:ptCount val="12"/>
                <c:pt idx="0">
                  <c:v>0</c:v>
                </c:pt>
                <c:pt idx="1">
                  <c:v>4.9559369696969702</c:v>
                </c:pt>
                <c:pt idx="2">
                  <c:v>0</c:v>
                </c:pt>
                <c:pt idx="3">
                  <c:v>0</c:v>
                </c:pt>
                <c:pt idx="4">
                  <c:v>0</c:v>
                </c:pt>
                <c:pt idx="5">
                  <c:v>0</c:v>
                </c:pt>
                <c:pt idx="6">
                  <c:v>3.3427397224843785</c:v>
                </c:pt>
                <c:pt idx="7">
                  <c:v>2.7735398533123194</c:v>
                </c:pt>
                <c:pt idx="8">
                  <c:v>2.3740748233091469</c:v>
                </c:pt>
                <c:pt idx="9">
                  <c:v>1.9698186768485666</c:v>
                </c:pt>
                <c:pt idx="10">
                  <c:v>1.6291444392651924</c:v>
                </c:pt>
                <c:pt idx="11">
                  <c:v>1.3517346261544836</c:v>
                </c:pt>
              </c:numCache>
            </c:numRef>
          </c:val>
          <c:extLst>
            <c:ext xmlns:c16="http://schemas.microsoft.com/office/drawing/2014/chart" uri="{C3380CC4-5D6E-409C-BE32-E72D297353CC}">
              <c16:uniqueId val="{00000003-B852-4447-A172-1410FA966F20}"/>
            </c:ext>
          </c:extLst>
        </c:ser>
        <c:dLbls>
          <c:showLegendKey val="0"/>
          <c:showVal val="0"/>
          <c:showCatName val="0"/>
          <c:showSerName val="0"/>
          <c:showPercent val="0"/>
          <c:showBubbleSize val="0"/>
        </c:dLbls>
        <c:gapWidth val="75"/>
        <c:overlap val="100"/>
        <c:axId val="1604990048"/>
        <c:axId val="528065327"/>
      </c:barChart>
      <c:catAx>
        <c:axId val="16049900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500" b="0" i="0" u="none" strike="noStrike" kern="1200" baseline="0">
                <a:solidFill>
                  <a:schemeClr val="tx1">
                    <a:lumMod val="85000"/>
                    <a:lumOff val="15000"/>
                  </a:schemeClr>
                </a:solidFill>
                <a:latin typeface="+mn-lt"/>
                <a:ea typeface="+mn-ea"/>
                <a:cs typeface="+mn-cs"/>
              </a:defRPr>
            </a:pPr>
            <a:endParaRPr lang="en-US"/>
          </a:p>
        </c:txPr>
        <c:crossAx val="528065327"/>
        <c:crosses val="autoZero"/>
        <c:auto val="1"/>
        <c:lblAlgn val="ctr"/>
        <c:lblOffset val="100"/>
        <c:noMultiLvlLbl val="0"/>
      </c:catAx>
      <c:valAx>
        <c:axId val="528065327"/>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600" b="0" i="0" u="none" strike="noStrike" kern="1200" baseline="0">
                    <a:solidFill>
                      <a:schemeClr val="tx1">
                        <a:lumMod val="85000"/>
                        <a:lumOff val="15000"/>
                      </a:schemeClr>
                    </a:solidFill>
                    <a:latin typeface="+mn-lt"/>
                    <a:ea typeface="+mn-ea"/>
                    <a:cs typeface="+mn-cs"/>
                  </a:defRPr>
                </a:pPr>
                <a:r>
                  <a:rPr lang="en-US" sz="1600">
                    <a:solidFill>
                      <a:schemeClr val="tx1">
                        <a:lumMod val="85000"/>
                        <a:lumOff val="15000"/>
                      </a:schemeClr>
                    </a:solidFill>
                  </a:rPr>
                  <a:t>Levelized Cost of Heat (Rs/kWh</a:t>
                </a:r>
                <a:r>
                  <a:rPr lang="en-US" sz="1600" baseline="-25000">
                    <a:solidFill>
                      <a:schemeClr val="tx1">
                        <a:lumMod val="85000"/>
                        <a:lumOff val="15000"/>
                      </a:schemeClr>
                    </a:solidFill>
                  </a:rPr>
                  <a:t>th</a:t>
                </a:r>
                <a:r>
                  <a:rPr lang="en-US" sz="1600">
                    <a:solidFill>
                      <a:schemeClr val="tx1">
                        <a:lumMod val="85000"/>
                        <a:lumOff val="15000"/>
                      </a:schemeClr>
                    </a:solidFill>
                  </a:rPr>
                  <a:t>)</a:t>
                </a:r>
              </a:p>
            </c:rich>
          </c:tx>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en-US"/>
          </a:p>
        </c:txPr>
        <c:crossAx val="1604990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500" b="0" i="0" u="none" strike="noStrike" kern="1200" baseline="0">
              <a:solidFill>
                <a:schemeClr val="tx1">
                  <a:lumMod val="85000"/>
                  <a:lumOff val="1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85000"/>
                    <a:lumOff val="15000"/>
                  </a:schemeClr>
                </a:solidFill>
                <a:latin typeface="+mn-lt"/>
                <a:ea typeface="+mn-ea"/>
                <a:cs typeface="+mn-cs"/>
              </a:defRPr>
            </a:pPr>
            <a:r>
              <a:rPr lang="en-US" sz="1600">
                <a:solidFill>
                  <a:schemeClr val="tx1">
                    <a:lumMod val="85000"/>
                    <a:lumOff val="15000"/>
                  </a:schemeClr>
                </a:solidFill>
              </a:rPr>
              <a:t>CO</a:t>
            </a:r>
            <a:r>
              <a:rPr lang="en-US" sz="1600" baseline="-25000">
                <a:solidFill>
                  <a:schemeClr val="tx1">
                    <a:lumMod val="85000"/>
                    <a:lumOff val="15000"/>
                  </a:schemeClr>
                </a:solidFill>
              </a:rPr>
              <a:t>2</a:t>
            </a:r>
            <a:r>
              <a:rPr lang="en-US" sz="1600">
                <a:solidFill>
                  <a:schemeClr val="tx1">
                    <a:lumMod val="85000"/>
                    <a:lumOff val="15000"/>
                  </a:schemeClr>
                </a:solidFill>
              </a:rPr>
              <a:t> Emissions Per Unit of</a:t>
            </a:r>
            <a:r>
              <a:rPr lang="en-US" sz="1600" baseline="0">
                <a:solidFill>
                  <a:schemeClr val="tx1">
                    <a:lumMod val="85000"/>
                    <a:lumOff val="15000"/>
                  </a:schemeClr>
                </a:solidFill>
              </a:rPr>
              <a:t> Delivered Heat </a:t>
            </a:r>
            <a:r>
              <a:rPr lang="en-US" sz="1600">
                <a:solidFill>
                  <a:schemeClr val="tx1">
                    <a:lumMod val="85000"/>
                    <a:lumOff val="15000"/>
                  </a:schemeClr>
                </a:solidFill>
              </a:rPr>
              <a:t>by Technology Type</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85000"/>
                  <a:lumOff val="15000"/>
                </a:schemeClr>
              </a:solidFill>
              <a:latin typeface="+mn-lt"/>
              <a:ea typeface="+mn-ea"/>
              <a:cs typeface="+mn-cs"/>
            </a:defRPr>
          </a:pPr>
          <a:endParaRPr lang="en-US"/>
        </a:p>
      </c:txPr>
    </c:title>
    <c:autoTitleDeleted val="0"/>
    <c:plotArea>
      <c:layout/>
      <c:barChart>
        <c:barDir val="col"/>
        <c:grouping val="clustered"/>
        <c:varyColors val="0"/>
        <c:ser>
          <c:idx val="0"/>
          <c:order val="0"/>
          <c:tx>
            <c:strRef>
              <c:f>'TEA Graphs'!$A$212</c:f>
              <c:strCache>
                <c:ptCount val="1"/>
                <c:pt idx="0">
                  <c:v>Heat pumps - grid</c:v>
                </c:pt>
              </c:strCache>
            </c:strRef>
          </c:tx>
          <c:spPr>
            <a:solidFill>
              <a:srgbClr val="002060"/>
            </a:solidFill>
            <a:ln>
              <a:noFill/>
            </a:ln>
            <a:effectLst/>
          </c:spPr>
          <c:invertIfNegative val="0"/>
          <c:cat>
            <c:strRef>
              <c:f>'TEA Graphs'!$B$211:$F$211</c:f>
              <c:strCache>
                <c:ptCount val="5"/>
                <c:pt idx="0">
                  <c:v>&lt;100 °C</c:v>
                </c:pt>
                <c:pt idx="1">
                  <c:v>100-200 °C</c:v>
                </c:pt>
                <c:pt idx="2">
                  <c:v>200-500 °C</c:v>
                </c:pt>
                <c:pt idx="3">
                  <c:v>500-1000 °C</c:v>
                </c:pt>
                <c:pt idx="4">
                  <c:v>1000-1800 °C</c:v>
                </c:pt>
              </c:strCache>
            </c:strRef>
          </c:cat>
          <c:val>
            <c:numRef>
              <c:f>'TEA Graphs'!$B$212:$F$212</c:f>
              <c:numCache>
                <c:formatCode>0.00</c:formatCode>
                <c:ptCount val="5"/>
                <c:pt idx="0">
                  <c:v>0.19648648648648645</c:v>
                </c:pt>
                <c:pt idx="1">
                  <c:v>0.33045454545454545</c:v>
                </c:pt>
              </c:numCache>
            </c:numRef>
          </c:val>
          <c:extLst>
            <c:ext xmlns:c16="http://schemas.microsoft.com/office/drawing/2014/chart" uri="{C3380CC4-5D6E-409C-BE32-E72D297353CC}">
              <c16:uniqueId val="{00000000-70F2-7845-93D9-AE47E088EEDB}"/>
            </c:ext>
          </c:extLst>
        </c:ser>
        <c:ser>
          <c:idx val="3"/>
          <c:order val="1"/>
          <c:tx>
            <c:strRef>
              <c:f>'TEA Graphs'!$A$213</c:f>
              <c:strCache>
                <c:ptCount val="1"/>
                <c:pt idx="0">
                  <c:v>Electric resistance boiler or furnace - grid</c:v>
                </c:pt>
              </c:strCache>
            </c:strRef>
          </c:tx>
          <c:spPr>
            <a:solidFill>
              <a:schemeClr val="accent4"/>
            </a:solidFill>
            <a:ln>
              <a:noFill/>
            </a:ln>
            <a:effectLst/>
          </c:spPr>
          <c:invertIfNegative val="0"/>
          <c:cat>
            <c:strRef>
              <c:f>'TEA Graphs'!$B$211:$F$211</c:f>
              <c:strCache>
                <c:ptCount val="5"/>
                <c:pt idx="0">
                  <c:v>&lt;100 °C</c:v>
                </c:pt>
                <c:pt idx="1">
                  <c:v>100-200 °C</c:v>
                </c:pt>
                <c:pt idx="2">
                  <c:v>200-500 °C</c:v>
                </c:pt>
                <c:pt idx="3">
                  <c:v>500-1000 °C</c:v>
                </c:pt>
                <c:pt idx="4">
                  <c:v>1000-1800 °C</c:v>
                </c:pt>
              </c:strCache>
            </c:strRef>
          </c:cat>
          <c:val>
            <c:numRef>
              <c:f>'TEA Graphs'!$B$213:$F$213</c:f>
              <c:numCache>
                <c:formatCode>0.00</c:formatCode>
                <c:ptCount val="5"/>
                <c:pt idx="0">
                  <c:v>0.73434343434343441</c:v>
                </c:pt>
                <c:pt idx="1">
                  <c:v>0.73434343434343441</c:v>
                </c:pt>
                <c:pt idx="2">
                  <c:v>0.73434343434343441</c:v>
                </c:pt>
                <c:pt idx="3">
                  <c:v>0.73434343434343441</c:v>
                </c:pt>
                <c:pt idx="4">
                  <c:v>0.73434343434343441</c:v>
                </c:pt>
              </c:numCache>
            </c:numRef>
          </c:val>
          <c:extLst>
            <c:ext xmlns:c16="http://schemas.microsoft.com/office/drawing/2014/chart" uri="{C3380CC4-5D6E-409C-BE32-E72D297353CC}">
              <c16:uniqueId val="{00000000-7643-4628-8C79-2610A0670779}"/>
            </c:ext>
          </c:extLst>
        </c:ser>
        <c:ser>
          <c:idx val="4"/>
          <c:order val="2"/>
          <c:tx>
            <c:strRef>
              <c:f>'TEA Graphs'!$A$214</c:f>
              <c:strCache>
                <c:ptCount val="1"/>
                <c:pt idx="0">
                  <c:v>Coal-fired boiler or furnace</c:v>
                </c:pt>
              </c:strCache>
            </c:strRef>
          </c:tx>
          <c:spPr>
            <a:solidFill>
              <a:schemeClr val="accent5"/>
            </a:solidFill>
            <a:ln>
              <a:noFill/>
            </a:ln>
            <a:effectLst/>
          </c:spPr>
          <c:invertIfNegative val="0"/>
          <c:cat>
            <c:strRef>
              <c:f>'TEA Graphs'!$B$211:$F$211</c:f>
              <c:strCache>
                <c:ptCount val="5"/>
                <c:pt idx="0">
                  <c:v>&lt;100 °C</c:v>
                </c:pt>
                <c:pt idx="1">
                  <c:v>100-200 °C</c:v>
                </c:pt>
                <c:pt idx="2">
                  <c:v>200-500 °C</c:v>
                </c:pt>
                <c:pt idx="3">
                  <c:v>500-1000 °C</c:v>
                </c:pt>
                <c:pt idx="4">
                  <c:v>1000-1800 °C</c:v>
                </c:pt>
              </c:strCache>
            </c:strRef>
          </c:cat>
          <c:val>
            <c:numRef>
              <c:f>'TEA Graphs'!$B$214:$F$214</c:f>
              <c:numCache>
                <c:formatCode>0.00</c:formatCode>
                <c:ptCount val="5"/>
                <c:pt idx="0">
                  <c:v>0.43703713633853586</c:v>
                </c:pt>
                <c:pt idx="1">
                  <c:v>0.44756815167199454</c:v>
                </c:pt>
                <c:pt idx="2">
                  <c:v>0.49530875451700723</c:v>
                </c:pt>
                <c:pt idx="3">
                  <c:v>0.65172204541711487</c:v>
                </c:pt>
                <c:pt idx="4">
                  <c:v>1.6151372429902411</c:v>
                </c:pt>
              </c:numCache>
            </c:numRef>
          </c:val>
          <c:extLst>
            <c:ext xmlns:c16="http://schemas.microsoft.com/office/drawing/2014/chart" uri="{C3380CC4-5D6E-409C-BE32-E72D297353CC}">
              <c16:uniqueId val="{00000001-7643-4628-8C79-2610A0670779}"/>
            </c:ext>
          </c:extLst>
        </c:ser>
        <c:ser>
          <c:idx val="1"/>
          <c:order val="3"/>
          <c:tx>
            <c:strRef>
              <c:f>'TEA Graphs'!$A$215</c:f>
              <c:strCache>
                <c:ptCount val="1"/>
                <c:pt idx="0">
                  <c:v>Coal-fired boiler or furnace + WHR</c:v>
                </c:pt>
              </c:strCache>
            </c:strRef>
          </c:tx>
          <c:spPr>
            <a:solidFill>
              <a:schemeClr val="accent5">
                <a:lumMod val="40000"/>
                <a:lumOff val="60000"/>
              </a:schemeClr>
            </a:solidFill>
            <a:ln>
              <a:noFill/>
            </a:ln>
            <a:effectLst/>
          </c:spPr>
          <c:invertIfNegative val="0"/>
          <c:cat>
            <c:strRef>
              <c:f>'TEA Graphs'!$B$211:$F$211</c:f>
              <c:strCache>
                <c:ptCount val="5"/>
                <c:pt idx="0">
                  <c:v>&lt;100 °C</c:v>
                </c:pt>
                <c:pt idx="1">
                  <c:v>100-200 °C</c:v>
                </c:pt>
                <c:pt idx="2">
                  <c:v>200-500 °C</c:v>
                </c:pt>
                <c:pt idx="3">
                  <c:v>500-1000 °C</c:v>
                </c:pt>
                <c:pt idx="4">
                  <c:v>1000-1800 °C</c:v>
                </c:pt>
              </c:strCache>
            </c:strRef>
          </c:cat>
          <c:val>
            <c:numRef>
              <c:f>'TEA Graphs'!$B$215:$F$215</c:f>
              <c:numCache>
                <c:formatCode>0.00</c:formatCode>
                <c:ptCount val="5"/>
                <c:pt idx="0">
                  <c:v>0.38310308292161466</c:v>
                </c:pt>
                <c:pt idx="1">
                  <c:v>0.38993827607496773</c:v>
                </c:pt>
                <c:pt idx="2">
                  <c:v>0.41096785403513508</c:v>
                </c:pt>
                <c:pt idx="3">
                  <c:v>0.48575271279534871</c:v>
                </c:pt>
                <c:pt idx="4">
                  <c:v>0.69813483278639399</c:v>
                </c:pt>
              </c:numCache>
            </c:numRef>
          </c:val>
          <c:extLst>
            <c:ext xmlns:c16="http://schemas.microsoft.com/office/drawing/2014/chart" uri="{C3380CC4-5D6E-409C-BE32-E72D297353CC}">
              <c16:uniqueId val="{00000000-64CE-D34B-89BD-211C59560921}"/>
            </c:ext>
          </c:extLst>
        </c:ser>
        <c:ser>
          <c:idx val="2"/>
          <c:order val="4"/>
          <c:tx>
            <c:strRef>
              <c:f>'TEA Graphs'!$A$216</c:f>
              <c:strCache>
                <c:ptCount val="1"/>
                <c:pt idx="0">
                  <c:v>Petroleum-fired boiler or furnace</c:v>
                </c:pt>
              </c:strCache>
            </c:strRef>
          </c:tx>
          <c:spPr>
            <a:solidFill>
              <a:schemeClr val="accent3"/>
            </a:solidFill>
            <a:ln>
              <a:noFill/>
            </a:ln>
            <a:effectLst/>
          </c:spPr>
          <c:invertIfNegative val="0"/>
          <c:cat>
            <c:strRef>
              <c:f>'TEA Graphs'!$B$211:$F$211</c:f>
              <c:strCache>
                <c:ptCount val="5"/>
                <c:pt idx="0">
                  <c:v>&lt;100 °C</c:v>
                </c:pt>
                <c:pt idx="1">
                  <c:v>100-200 °C</c:v>
                </c:pt>
                <c:pt idx="2">
                  <c:v>200-500 °C</c:v>
                </c:pt>
                <c:pt idx="3">
                  <c:v>500-1000 °C</c:v>
                </c:pt>
                <c:pt idx="4">
                  <c:v>1000-1800 °C</c:v>
                </c:pt>
              </c:strCache>
            </c:strRef>
          </c:cat>
          <c:val>
            <c:numRef>
              <c:f>'TEA Graphs'!$B$216:$F$216</c:f>
              <c:numCache>
                <c:formatCode>0.00</c:formatCode>
                <c:ptCount val="5"/>
                <c:pt idx="0">
                  <c:v>0.31039175896749582</c:v>
                </c:pt>
                <c:pt idx="1">
                  <c:v>0.31787107846068846</c:v>
                </c:pt>
                <c:pt idx="2">
                  <c:v>0.35177732682982854</c:v>
                </c:pt>
                <c:pt idx="3">
                  <c:v>0.46286490372345862</c:v>
                </c:pt>
                <c:pt idx="4">
                  <c:v>1.1470999787929193</c:v>
                </c:pt>
              </c:numCache>
            </c:numRef>
          </c:val>
          <c:extLst>
            <c:ext xmlns:c16="http://schemas.microsoft.com/office/drawing/2014/chart" uri="{C3380CC4-5D6E-409C-BE32-E72D297353CC}">
              <c16:uniqueId val="{00000001-64CE-D34B-89BD-211C59560921}"/>
            </c:ext>
          </c:extLst>
        </c:ser>
        <c:ser>
          <c:idx val="5"/>
          <c:order val="5"/>
          <c:tx>
            <c:strRef>
              <c:f>'TEA Graphs'!$A$217</c:f>
              <c:strCache>
                <c:ptCount val="1"/>
                <c:pt idx="0">
                  <c:v>Petroleum-fired boiler or furnace + WHR</c:v>
                </c:pt>
              </c:strCache>
            </c:strRef>
          </c:tx>
          <c:spPr>
            <a:solidFill>
              <a:schemeClr val="accent6"/>
            </a:solidFill>
            <a:ln>
              <a:noFill/>
            </a:ln>
            <a:effectLst/>
          </c:spPr>
          <c:invertIfNegative val="0"/>
          <c:cat>
            <c:strRef>
              <c:f>'TEA Graphs'!$B$211:$F$211</c:f>
              <c:strCache>
                <c:ptCount val="5"/>
                <c:pt idx="0">
                  <c:v>&lt;100 °C</c:v>
                </c:pt>
                <c:pt idx="1">
                  <c:v>100-200 °C</c:v>
                </c:pt>
                <c:pt idx="2">
                  <c:v>200-500 °C</c:v>
                </c:pt>
                <c:pt idx="3">
                  <c:v>500-1000 °C</c:v>
                </c:pt>
                <c:pt idx="4">
                  <c:v>1000-1800 °C</c:v>
                </c:pt>
              </c:strCache>
            </c:strRef>
          </c:cat>
          <c:val>
            <c:numRef>
              <c:f>'TEA Graphs'!$B$217:$F$217</c:f>
              <c:numCache>
                <c:formatCode>0.00</c:formatCode>
                <c:ptCount val="5"/>
                <c:pt idx="0">
                  <c:v>0.27208680884683273</c:v>
                </c:pt>
                <c:pt idx="1">
                  <c:v>0.27694128790443945</c:v>
                </c:pt>
                <c:pt idx="2">
                  <c:v>0.29187687838557469</c:v>
                </c:pt>
                <c:pt idx="3">
                  <c:v>0.34499045140866347</c:v>
                </c:pt>
                <c:pt idx="4">
                  <c:v>0.49582811328232718</c:v>
                </c:pt>
              </c:numCache>
            </c:numRef>
          </c:val>
          <c:extLst>
            <c:ext xmlns:c16="http://schemas.microsoft.com/office/drawing/2014/chart" uri="{C3380CC4-5D6E-409C-BE32-E72D297353CC}">
              <c16:uniqueId val="{00000000-44F3-C84E-ABE0-786FCF4A1BCA}"/>
            </c:ext>
          </c:extLst>
        </c:ser>
        <c:ser>
          <c:idx val="6"/>
          <c:order val="6"/>
          <c:tx>
            <c:strRef>
              <c:f>'TEA Graphs'!$A$218</c:f>
              <c:strCache>
                <c:ptCount val="1"/>
                <c:pt idx="0">
                  <c:v>Natural gas-fired boiler or furnace</c:v>
                </c:pt>
              </c:strCache>
            </c:strRef>
          </c:tx>
          <c:spPr>
            <a:solidFill>
              <a:srgbClr val="700000"/>
            </a:solidFill>
            <a:ln>
              <a:noFill/>
            </a:ln>
            <a:effectLst/>
          </c:spPr>
          <c:invertIfNegative val="0"/>
          <c:cat>
            <c:strRef>
              <c:f>'TEA Graphs'!$B$211:$F$211</c:f>
              <c:strCache>
                <c:ptCount val="5"/>
                <c:pt idx="0">
                  <c:v>&lt;100 °C</c:v>
                </c:pt>
                <c:pt idx="1">
                  <c:v>100-200 °C</c:v>
                </c:pt>
                <c:pt idx="2">
                  <c:v>200-500 °C</c:v>
                </c:pt>
                <c:pt idx="3">
                  <c:v>500-1000 °C</c:v>
                </c:pt>
                <c:pt idx="4">
                  <c:v>1000-1800 °C</c:v>
                </c:pt>
              </c:strCache>
            </c:strRef>
          </c:cat>
          <c:val>
            <c:numRef>
              <c:f>'TEA Graphs'!$B$218:$F$218</c:f>
              <c:numCache>
                <c:formatCode>0.00</c:formatCode>
                <c:ptCount val="5"/>
                <c:pt idx="0">
                  <c:v>0.21299792371783643</c:v>
                </c:pt>
                <c:pt idx="1">
                  <c:v>0.21813040380742288</c:v>
                </c:pt>
                <c:pt idx="2">
                  <c:v>0.24139764688021462</c:v>
                </c:pt>
                <c:pt idx="3">
                  <c:v>0.31762848273712452</c:v>
                </c:pt>
                <c:pt idx="4">
                  <c:v>0.7871662398267868</c:v>
                </c:pt>
              </c:numCache>
            </c:numRef>
          </c:val>
          <c:extLst>
            <c:ext xmlns:c16="http://schemas.microsoft.com/office/drawing/2014/chart" uri="{C3380CC4-5D6E-409C-BE32-E72D297353CC}">
              <c16:uniqueId val="{00000001-44F3-C84E-ABE0-786FCF4A1BCA}"/>
            </c:ext>
          </c:extLst>
        </c:ser>
        <c:ser>
          <c:idx val="7"/>
          <c:order val="7"/>
          <c:tx>
            <c:strRef>
              <c:f>'TEA Graphs'!$A$219</c:f>
              <c:strCache>
                <c:ptCount val="1"/>
                <c:pt idx="0">
                  <c:v>Natural gas-fired boiler or furnace + WHR</c:v>
                </c:pt>
              </c:strCache>
            </c:strRef>
          </c:tx>
          <c:spPr>
            <a:solidFill>
              <a:schemeClr val="accent2"/>
            </a:solidFill>
            <a:ln>
              <a:noFill/>
            </a:ln>
            <a:effectLst/>
          </c:spPr>
          <c:invertIfNegative val="0"/>
          <c:cat>
            <c:strRef>
              <c:f>'TEA Graphs'!$B$211:$F$211</c:f>
              <c:strCache>
                <c:ptCount val="5"/>
                <c:pt idx="0">
                  <c:v>&lt;100 °C</c:v>
                </c:pt>
                <c:pt idx="1">
                  <c:v>100-200 °C</c:v>
                </c:pt>
                <c:pt idx="2">
                  <c:v>200-500 °C</c:v>
                </c:pt>
                <c:pt idx="3">
                  <c:v>500-1000 °C</c:v>
                </c:pt>
                <c:pt idx="4">
                  <c:v>1000-1800 °C</c:v>
                </c:pt>
              </c:strCache>
            </c:strRef>
          </c:cat>
          <c:val>
            <c:numRef>
              <c:f>'TEA Graphs'!$B$219:$F$219</c:f>
              <c:numCache>
                <c:formatCode>0.00</c:formatCode>
                <c:ptCount val="5"/>
                <c:pt idx="0">
                  <c:v>0.18671219090406377</c:v>
                </c:pt>
                <c:pt idx="1">
                  <c:v>0.19004344545618684</c:v>
                </c:pt>
                <c:pt idx="2">
                  <c:v>0.20029258922393367</c:v>
                </c:pt>
                <c:pt idx="3">
                  <c:v>0.23674033774917172</c:v>
                </c:pt>
                <c:pt idx="4">
                  <c:v>0.34024859101084381</c:v>
                </c:pt>
              </c:numCache>
            </c:numRef>
          </c:val>
          <c:extLst>
            <c:ext xmlns:c16="http://schemas.microsoft.com/office/drawing/2014/chart" uri="{C3380CC4-5D6E-409C-BE32-E72D297353CC}">
              <c16:uniqueId val="{00000002-44F3-C84E-ABE0-786FCF4A1BCA}"/>
            </c:ext>
          </c:extLst>
        </c:ser>
        <c:dLbls>
          <c:showLegendKey val="0"/>
          <c:showVal val="0"/>
          <c:showCatName val="0"/>
          <c:showSerName val="0"/>
          <c:showPercent val="0"/>
          <c:showBubbleSize val="0"/>
        </c:dLbls>
        <c:gapWidth val="219"/>
        <c:axId val="498484735"/>
        <c:axId val="1108598559"/>
      </c:barChart>
      <c:catAx>
        <c:axId val="49848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mn-lt"/>
                <a:ea typeface="+mn-ea"/>
                <a:cs typeface="+mn-cs"/>
              </a:defRPr>
            </a:pPr>
            <a:endParaRPr lang="en-US"/>
          </a:p>
        </c:txPr>
        <c:crossAx val="1108598559"/>
        <c:crosses val="autoZero"/>
        <c:auto val="1"/>
        <c:lblAlgn val="ctr"/>
        <c:lblOffset val="100"/>
        <c:noMultiLvlLbl val="0"/>
      </c:catAx>
      <c:valAx>
        <c:axId val="110859855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85000"/>
                        <a:lumOff val="15000"/>
                      </a:schemeClr>
                    </a:solidFill>
                    <a:latin typeface="+mn-lt"/>
                    <a:ea typeface="+mn-ea"/>
                    <a:cs typeface="+mn-cs"/>
                  </a:defRPr>
                </a:pPr>
                <a:r>
                  <a:rPr lang="en-US" sz="1200">
                    <a:solidFill>
                      <a:schemeClr val="tx1">
                        <a:lumMod val="85000"/>
                        <a:lumOff val="15000"/>
                      </a:schemeClr>
                    </a:solidFill>
                  </a:rPr>
                  <a:t>CO</a:t>
                </a:r>
                <a:r>
                  <a:rPr lang="en-US" sz="1200" baseline="-25000">
                    <a:solidFill>
                      <a:schemeClr val="tx1">
                        <a:lumMod val="85000"/>
                        <a:lumOff val="15000"/>
                      </a:schemeClr>
                    </a:solidFill>
                  </a:rPr>
                  <a:t>2</a:t>
                </a:r>
                <a:r>
                  <a:rPr lang="en-US" sz="1200" baseline="0">
                    <a:solidFill>
                      <a:schemeClr val="tx1">
                        <a:lumMod val="85000"/>
                        <a:lumOff val="15000"/>
                      </a:schemeClr>
                    </a:solidFill>
                  </a:rPr>
                  <a:t> Emissions Per Unit of Delivered Heat (kg CO</a:t>
                </a:r>
                <a:r>
                  <a:rPr lang="en-US" sz="1200" baseline="-25000">
                    <a:solidFill>
                      <a:schemeClr val="tx1">
                        <a:lumMod val="85000"/>
                        <a:lumOff val="15000"/>
                      </a:schemeClr>
                    </a:solidFill>
                  </a:rPr>
                  <a:t>2</a:t>
                </a:r>
                <a:r>
                  <a:rPr lang="en-US" sz="1200" baseline="0">
                    <a:solidFill>
                      <a:schemeClr val="tx1">
                        <a:lumMod val="85000"/>
                        <a:lumOff val="15000"/>
                      </a:schemeClr>
                    </a:solidFill>
                  </a:rPr>
                  <a:t>/kWh</a:t>
                </a:r>
                <a:r>
                  <a:rPr lang="en-US" sz="1200" baseline="-25000">
                    <a:solidFill>
                      <a:schemeClr val="tx1">
                        <a:lumMod val="85000"/>
                        <a:lumOff val="15000"/>
                      </a:schemeClr>
                    </a:solidFill>
                  </a:rPr>
                  <a:t>th</a:t>
                </a:r>
                <a:r>
                  <a:rPr lang="en-US" sz="1200" baseline="0">
                    <a:solidFill>
                      <a:schemeClr val="tx1">
                        <a:lumMod val="85000"/>
                        <a:lumOff val="15000"/>
                      </a:schemeClr>
                    </a:solidFill>
                  </a:rPr>
                  <a:t>)</a:t>
                </a:r>
                <a:endParaRPr lang="en-US" sz="1200">
                  <a:solidFill>
                    <a:schemeClr val="tx1">
                      <a:lumMod val="85000"/>
                      <a:lumOff val="15000"/>
                    </a:schemeClr>
                  </a:solidFill>
                </a:endParaRP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85000"/>
                      <a:lumOff val="1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en-US"/>
          </a:p>
        </c:txPr>
        <c:crossAx val="498484735"/>
        <c:crosses val="autoZero"/>
        <c:crossBetween val="between"/>
      </c:valAx>
      <c:spPr>
        <a:noFill/>
        <a:ln>
          <a:noFill/>
        </a:ln>
        <a:effectLst/>
      </c:spPr>
    </c:plotArea>
    <c:legend>
      <c:legendPos val="b"/>
      <c:layout>
        <c:manualLayout>
          <c:xMode val="edge"/>
          <c:yMode val="edge"/>
          <c:x val="6.5268827785150529E-2"/>
          <c:y val="0.73165878636532644"/>
          <c:w val="0.87790618043717028"/>
          <c:h val="0.2510013648873069"/>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85000"/>
                  <a:lumOff val="1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85000"/>
                    <a:lumOff val="15000"/>
                  </a:schemeClr>
                </a:solidFill>
                <a:latin typeface="+mn-lt"/>
                <a:ea typeface="+mn-ea"/>
                <a:cs typeface="+mn-cs"/>
              </a:defRPr>
            </a:pPr>
            <a:r>
              <a:rPr lang="en-US" sz="1800">
                <a:solidFill>
                  <a:schemeClr val="tx1">
                    <a:lumMod val="85000"/>
                    <a:lumOff val="15000"/>
                  </a:schemeClr>
                </a:solidFill>
              </a:rPr>
              <a:t>Levelized Cost of Heat by Technology Type (500-1,000 </a:t>
            </a:r>
            <a:r>
              <a:rPr lang="en-US" sz="1800" b="0" i="0" u="none" strike="noStrike" kern="1200" spc="0" baseline="0">
                <a:solidFill>
                  <a:schemeClr val="tx1">
                    <a:lumMod val="85000"/>
                    <a:lumOff val="15000"/>
                  </a:schemeClr>
                </a:solidFill>
              </a:rPr>
              <a:t>°C</a:t>
            </a:r>
            <a:r>
              <a:rPr lang="en-US" sz="1800">
                <a:solidFill>
                  <a:schemeClr val="tx1">
                    <a:lumMod val="85000"/>
                    <a:lumOff val="15000"/>
                  </a:schemeClr>
                </a:solidFill>
              </a:rPr>
              <a:t>)</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85000"/>
                  <a:lumOff val="15000"/>
                </a:schemeClr>
              </a:solidFill>
              <a:latin typeface="+mn-lt"/>
              <a:ea typeface="+mn-ea"/>
              <a:cs typeface="+mn-cs"/>
            </a:defRPr>
          </a:pPr>
          <a:endParaRPr lang="en-US"/>
        </a:p>
      </c:txPr>
    </c:title>
    <c:autoTitleDeleted val="0"/>
    <c:plotArea>
      <c:layout/>
      <c:barChart>
        <c:barDir val="bar"/>
        <c:grouping val="stacked"/>
        <c:varyColors val="0"/>
        <c:ser>
          <c:idx val="0"/>
          <c:order val="0"/>
          <c:tx>
            <c:strRef>
              <c:f>'TEA Graphs'!$B$131</c:f>
              <c:strCache>
                <c:ptCount val="1"/>
                <c:pt idx="0">
                  <c:v>Energy Cost</c:v>
                </c:pt>
              </c:strCache>
            </c:strRef>
          </c:tx>
          <c:spPr>
            <a:solidFill>
              <a:schemeClr val="accent1"/>
            </a:solidFill>
            <a:ln>
              <a:solidFill>
                <a:schemeClr val="accent1"/>
              </a:solidFill>
            </a:ln>
            <a:effectLst/>
          </c:spPr>
          <c:invertIfNegative val="0"/>
          <c:cat>
            <c:strRef>
              <c:f>'TEA Graphs'!$A$132:$A$143</c:f>
              <c:strCache>
                <c:ptCount val="12"/>
                <c:pt idx="0">
                  <c:v>Thermal battery - onsite RE</c:v>
                </c:pt>
                <c:pt idx="1">
                  <c:v>Electric resistance furnace - grid (retail)</c:v>
                </c:pt>
                <c:pt idx="2">
                  <c:v>Electric resistance furnace - onsite RE</c:v>
                </c:pt>
                <c:pt idx="3">
                  <c:v>Electric resistance furnace - captive RE</c:v>
                </c:pt>
                <c:pt idx="4">
                  <c:v>Biomass-fired furnace</c:v>
                </c:pt>
                <c:pt idx="5">
                  <c:v>Biomass-fired furnace + WHR</c:v>
                </c:pt>
                <c:pt idx="6">
                  <c:v>Coal-fired furnace</c:v>
                </c:pt>
                <c:pt idx="7">
                  <c:v>Coal-fired furnace + WHR</c:v>
                </c:pt>
                <c:pt idx="8">
                  <c:v>Petroleum-fired furnace</c:v>
                </c:pt>
                <c:pt idx="9">
                  <c:v>Petroleum-fired furnace + WHR</c:v>
                </c:pt>
                <c:pt idx="10">
                  <c:v>Natural gas-fired furnace</c:v>
                </c:pt>
                <c:pt idx="11">
                  <c:v>Natural gas-fired furnace + WHR</c:v>
                </c:pt>
              </c:strCache>
            </c:strRef>
          </c:cat>
          <c:val>
            <c:numRef>
              <c:f>'TEA Graphs'!$B$132:$B$143</c:f>
              <c:numCache>
                <c:formatCode>0.00</c:formatCode>
                <c:ptCount val="12"/>
                <c:pt idx="0">
                  <c:v>2.6315789473684208</c:v>
                </c:pt>
                <c:pt idx="1">
                  <c:v>7.8845054316752456</c:v>
                </c:pt>
                <c:pt idx="2">
                  <c:v>3.6161616161616164</c:v>
                </c:pt>
                <c:pt idx="3">
                  <c:v>4.8484130033396715</c:v>
                </c:pt>
                <c:pt idx="4">
                  <c:v>4.0350877192982457</c:v>
                </c:pt>
                <c:pt idx="5">
                  <c:v>3.0075011575860473</c:v>
                </c:pt>
                <c:pt idx="6">
                  <c:v>2.2048996147964268</c:v>
                </c:pt>
                <c:pt idx="7">
                  <c:v>1.6433938008699702</c:v>
                </c:pt>
                <c:pt idx="8">
                  <c:v>9.1279918777897358</c:v>
                </c:pt>
                <c:pt idx="9">
                  <c:v>6.8034323039854527</c:v>
                </c:pt>
                <c:pt idx="10">
                  <c:v>7.5829383886255934</c:v>
                </c:pt>
                <c:pt idx="11">
                  <c:v>5.6518463954635791</c:v>
                </c:pt>
              </c:numCache>
            </c:numRef>
          </c:val>
          <c:extLst>
            <c:ext xmlns:c16="http://schemas.microsoft.com/office/drawing/2014/chart" uri="{C3380CC4-5D6E-409C-BE32-E72D297353CC}">
              <c16:uniqueId val="{00000000-09D6-C542-B662-30D25429331A}"/>
            </c:ext>
          </c:extLst>
        </c:ser>
        <c:ser>
          <c:idx val="1"/>
          <c:order val="1"/>
          <c:tx>
            <c:strRef>
              <c:f>'TEA Graphs'!$C$131</c:f>
              <c:strCache>
                <c:ptCount val="1"/>
                <c:pt idx="0">
                  <c:v>Capital Cost</c:v>
                </c:pt>
              </c:strCache>
            </c:strRef>
          </c:tx>
          <c:spPr>
            <a:solidFill>
              <a:schemeClr val="accent2"/>
            </a:solidFill>
            <a:ln>
              <a:solidFill>
                <a:schemeClr val="accent2"/>
              </a:solidFill>
            </a:ln>
            <a:effectLst/>
          </c:spPr>
          <c:invertIfNegative val="0"/>
          <c:cat>
            <c:strRef>
              <c:f>'TEA Graphs'!$A$132:$A$143</c:f>
              <c:strCache>
                <c:ptCount val="12"/>
                <c:pt idx="0">
                  <c:v>Thermal battery - onsite RE</c:v>
                </c:pt>
                <c:pt idx="1">
                  <c:v>Electric resistance furnace - grid (retail)</c:v>
                </c:pt>
                <c:pt idx="2">
                  <c:v>Electric resistance furnace - onsite RE</c:v>
                </c:pt>
                <c:pt idx="3">
                  <c:v>Electric resistance furnace - captive RE</c:v>
                </c:pt>
                <c:pt idx="4">
                  <c:v>Biomass-fired furnace</c:v>
                </c:pt>
                <c:pt idx="5">
                  <c:v>Biomass-fired furnace + WHR</c:v>
                </c:pt>
                <c:pt idx="6">
                  <c:v>Coal-fired furnace</c:v>
                </c:pt>
                <c:pt idx="7">
                  <c:v>Coal-fired furnace + WHR</c:v>
                </c:pt>
                <c:pt idx="8">
                  <c:v>Petroleum-fired furnace</c:v>
                </c:pt>
                <c:pt idx="9">
                  <c:v>Petroleum-fired furnace + WHR</c:v>
                </c:pt>
                <c:pt idx="10">
                  <c:v>Natural gas-fired furnace</c:v>
                </c:pt>
                <c:pt idx="11">
                  <c:v>Natural gas-fired furnace + WHR</c:v>
                </c:pt>
              </c:strCache>
            </c:strRef>
          </c:cat>
          <c:val>
            <c:numRef>
              <c:f>'TEA Graphs'!$C$132:$C$143</c:f>
              <c:numCache>
                <c:formatCode>0.00</c:formatCode>
                <c:ptCount val="12"/>
                <c:pt idx="0">
                  <c:v>1.3065826697152809</c:v>
                </c:pt>
                <c:pt idx="1">
                  <c:v>1.2537914507368857</c:v>
                </c:pt>
                <c:pt idx="2">
                  <c:v>1.2537914507368857</c:v>
                </c:pt>
                <c:pt idx="3">
                  <c:v>1.2537914507368857</c:v>
                </c:pt>
                <c:pt idx="4">
                  <c:v>1.0793384502159737</c:v>
                </c:pt>
                <c:pt idx="5">
                  <c:v>3.6350164106895995</c:v>
                </c:pt>
                <c:pt idx="6">
                  <c:v>1.0793384502159737</c:v>
                </c:pt>
                <c:pt idx="7">
                  <c:v>3.6350164106895995</c:v>
                </c:pt>
                <c:pt idx="8">
                  <c:v>0.61780315332227465</c:v>
                </c:pt>
                <c:pt idx="9">
                  <c:v>3.033694667905865</c:v>
                </c:pt>
                <c:pt idx="10">
                  <c:v>1.0013627927849951</c:v>
                </c:pt>
                <c:pt idx="11">
                  <c:v>3.2076966927569326</c:v>
                </c:pt>
              </c:numCache>
            </c:numRef>
          </c:val>
          <c:extLst>
            <c:ext xmlns:c16="http://schemas.microsoft.com/office/drawing/2014/chart" uri="{C3380CC4-5D6E-409C-BE32-E72D297353CC}">
              <c16:uniqueId val="{00000001-09D6-C542-B662-30D25429331A}"/>
            </c:ext>
          </c:extLst>
        </c:ser>
        <c:ser>
          <c:idx val="2"/>
          <c:order val="2"/>
          <c:tx>
            <c:strRef>
              <c:f>'TEA Graphs'!$D$131</c:f>
              <c:strCache>
                <c:ptCount val="1"/>
                <c:pt idx="0">
                  <c:v>2026 Carbon Price</c:v>
                </c:pt>
              </c:strCache>
            </c:strRef>
          </c:tx>
          <c:spPr>
            <a:solidFill>
              <a:schemeClr val="accent6"/>
            </a:solidFill>
            <a:ln>
              <a:solidFill>
                <a:schemeClr val="accent6"/>
              </a:solidFill>
            </a:ln>
            <a:effectLst/>
          </c:spPr>
          <c:invertIfNegative val="0"/>
          <c:cat>
            <c:strRef>
              <c:f>'TEA Graphs'!$A$132:$A$143</c:f>
              <c:strCache>
                <c:ptCount val="12"/>
                <c:pt idx="0">
                  <c:v>Thermal battery - onsite RE</c:v>
                </c:pt>
                <c:pt idx="1">
                  <c:v>Electric resistance furnace - grid (retail)</c:v>
                </c:pt>
                <c:pt idx="2">
                  <c:v>Electric resistance furnace - onsite RE</c:v>
                </c:pt>
                <c:pt idx="3">
                  <c:v>Electric resistance furnace - captive RE</c:v>
                </c:pt>
                <c:pt idx="4">
                  <c:v>Biomass-fired furnace</c:v>
                </c:pt>
                <c:pt idx="5">
                  <c:v>Biomass-fired furnace + WHR</c:v>
                </c:pt>
                <c:pt idx="6">
                  <c:v>Coal-fired furnace</c:v>
                </c:pt>
                <c:pt idx="7">
                  <c:v>Coal-fired furnace + WHR</c:v>
                </c:pt>
                <c:pt idx="8">
                  <c:v>Petroleum-fired furnace</c:v>
                </c:pt>
                <c:pt idx="9">
                  <c:v>Petroleum-fired furnace + WHR</c:v>
                </c:pt>
                <c:pt idx="10">
                  <c:v>Natural gas-fired furnace</c:v>
                </c:pt>
                <c:pt idx="11">
                  <c:v>Natural gas-fired furnace + WHR</c:v>
                </c:pt>
              </c:strCache>
            </c:strRef>
          </c:cat>
          <c:val>
            <c:numRef>
              <c:f>'TEA Graphs'!$D$132:$D$143</c:f>
              <c:numCache>
                <c:formatCode>0.00</c:formatCode>
                <c:ptCount val="12"/>
                <c:pt idx="0">
                  <c:v>0</c:v>
                </c:pt>
                <c:pt idx="1">
                  <c:v>0.65209696969696973</c:v>
                </c:pt>
                <c:pt idx="2">
                  <c:v>0</c:v>
                </c:pt>
                <c:pt idx="3">
                  <c:v>0</c:v>
                </c:pt>
                <c:pt idx="4">
                  <c:v>0</c:v>
                </c:pt>
                <c:pt idx="5">
                  <c:v>0</c:v>
                </c:pt>
                <c:pt idx="6">
                  <c:v>0.578729176330398</c:v>
                </c:pt>
                <c:pt idx="7">
                  <c:v>0.43134840896226967</c:v>
                </c:pt>
                <c:pt idx="8">
                  <c:v>0.41102403450643127</c:v>
                </c:pt>
                <c:pt idx="9">
                  <c:v>0.30635152085089318</c:v>
                </c:pt>
                <c:pt idx="10">
                  <c:v>0.28205409267056658</c:v>
                </c:pt>
                <c:pt idx="11">
                  <c:v>0.21022541992126448</c:v>
                </c:pt>
              </c:numCache>
            </c:numRef>
          </c:val>
          <c:extLst>
            <c:ext xmlns:c16="http://schemas.microsoft.com/office/drawing/2014/chart" uri="{C3380CC4-5D6E-409C-BE32-E72D297353CC}">
              <c16:uniqueId val="{00000002-09D6-C542-B662-30D25429331A}"/>
            </c:ext>
          </c:extLst>
        </c:ser>
        <c:ser>
          <c:idx val="3"/>
          <c:order val="3"/>
          <c:tx>
            <c:strRef>
              <c:f>'TEA Graphs'!$E$131</c:f>
              <c:strCache>
                <c:ptCount val="1"/>
                <c:pt idx="0">
                  <c:v>Unaccounted Social Cost of Carbon</c:v>
                </c:pt>
              </c:strCache>
            </c:strRef>
          </c:tx>
          <c:spPr>
            <a:noFill/>
            <a:ln w="19050">
              <a:solidFill>
                <a:schemeClr val="tx1"/>
              </a:solidFill>
              <a:prstDash val="dash"/>
            </a:ln>
            <a:effectLst/>
          </c:spPr>
          <c:invertIfNegative val="0"/>
          <c:cat>
            <c:strRef>
              <c:f>'TEA Graphs'!$A$132:$A$143</c:f>
              <c:strCache>
                <c:ptCount val="12"/>
                <c:pt idx="0">
                  <c:v>Thermal battery - onsite RE</c:v>
                </c:pt>
                <c:pt idx="1">
                  <c:v>Electric resistance furnace - grid (retail)</c:v>
                </c:pt>
                <c:pt idx="2">
                  <c:v>Electric resistance furnace - onsite RE</c:v>
                </c:pt>
                <c:pt idx="3">
                  <c:v>Electric resistance furnace - captive RE</c:v>
                </c:pt>
                <c:pt idx="4">
                  <c:v>Biomass-fired furnace</c:v>
                </c:pt>
                <c:pt idx="5">
                  <c:v>Biomass-fired furnace + WHR</c:v>
                </c:pt>
                <c:pt idx="6">
                  <c:v>Coal-fired furnace</c:v>
                </c:pt>
                <c:pt idx="7">
                  <c:v>Coal-fired furnace + WHR</c:v>
                </c:pt>
                <c:pt idx="8">
                  <c:v>Petroleum-fired furnace</c:v>
                </c:pt>
                <c:pt idx="9">
                  <c:v>Petroleum-fired furnace + WHR</c:v>
                </c:pt>
                <c:pt idx="10">
                  <c:v>Natural gas-fired furnace</c:v>
                </c:pt>
                <c:pt idx="11">
                  <c:v>Natural gas-fired furnace + WHR</c:v>
                </c:pt>
              </c:strCache>
            </c:strRef>
          </c:cat>
          <c:val>
            <c:numRef>
              <c:f>'TEA Graphs'!$E$132:$E$143</c:f>
              <c:numCache>
                <c:formatCode>0.00</c:formatCode>
                <c:ptCount val="12"/>
                <c:pt idx="0">
                  <c:v>0</c:v>
                </c:pt>
                <c:pt idx="1">
                  <c:v>4.9559369696969702</c:v>
                </c:pt>
                <c:pt idx="2">
                  <c:v>0</c:v>
                </c:pt>
                <c:pt idx="3">
                  <c:v>0</c:v>
                </c:pt>
                <c:pt idx="4">
                  <c:v>0</c:v>
                </c:pt>
                <c:pt idx="5">
                  <c:v>0</c:v>
                </c:pt>
                <c:pt idx="6">
                  <c:v>4.3983417401110243</c:v>
                </c:pt>
                <c:pt idx="7">
                  <c:v>3.278247908113249</c:v>
                </c:pt>
                <c:pt idx="8">
                  <c:v>3.1237826622488774</c:v>
                </c:pt>
                <c:pt idx="9">
                  <c:v>2.3282715584667879</c:v>
                </c:pt>
                <c:pt idx="10">
                  <c:v>2.1436111042963057</c:v>
                </c:pt>
                <c:pt idx="11">
                  <c:v>1.5977131914016103</c:v>
                </c:pt>
              </c:numCache>
            </c:numRef>
          </c:val>
          <c:extLst>
            <c:ext xmlns:c16="http://schemas.microsoft.com/office/drawing/2014/chart" uri="{C3380CC4-5D6E-409C-BE32-E72D297353CC}">
              <c16:uniqueId val="{00000003-09D6-C542-B662-30D25429331A}"/>
            </c:ext>
          </c:extLst>
        </c:ser>
        <c:dLbls>
          <c:showLegendKey val="0"/>
          <c:showVal val="0"/>
          <c:showCatName val="0"/>
          <c:showSerName val="0"/>
          <c:showPercent val="0"/>
          <c:showBubbleSize val="0"/>
        </c:dLbls>
        <c:gapWidth val="75"/>
        <c:overlap val="100"/>
        <c:axId val="690287263"/>
        <c:axId val="521421231"/>
      </c:barChart>
      <c:catAx>
        <c:axId val="69028726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500" b="0" i="0" u="none" strike="noStrike" kern="1200" baseline="0">
                <a:solidFill>
                  <a:schemeClr val="tx1">
                    <a:lumMod val="85000"/>
                    <a:lumOff val="15000"/>
                  </a:schemeClr>
                </a:solidFill>
                <a:latin typeface="+mn-lt"/>
                <a:ea typeface="+mn-ea"/>
                <a:cs typeface="+mn-cs"/>
              </a:defRPr>
            </a:pPr>
            <a:endParaRPr lang="en-US"/>
          </a:p>
        </c:txPr>
        <c:crossAx val="521421231"/>
        <c:crosses val="autoZero"/>
        <c:auto val="1"/>
        <c:lblAlgn val="ctr"/>
        <c:lblOffset val="100"/>
        <c:noMultiLvlLbl val="0"/>
      </c:catAx>
      <c:valAx>
        <c:axId val="52142123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600" b="0" i="0" u="none" strike="noStrike" kern="1200" baseline="0">
                    <a:solidFill>
                      <a:schemeClr val="tx1">
                        <a:lumMod val="85000"/>
                        <a:lumOff val="15000"/>
                      </a:schemeClr>
                    </a:solidFill>
                    <a:latin typeface="+mn-lt"/>
                    <a:ea typeface="+mn-ea"/>
                    <a:cs typeface="+mn-cs"/>
                  </a:defRPr>
                </a:pPr>
                <a:r>
                  <a:rPr lang="en-US" sz="1600">
                    <a:solidFill>
                      <a:schemeClr val="tx1">
                        <a:lumMod val="85000"/>
                        <a:lumOff val="15000"/>
                      </a:schemeClr>
                    </a:solidFill>
                  </a:rPr>
                  <a:t>Levelized Cost of Heat (Rs/kWh</a:t>
                </a:r>
                <a:r>
                  <a:rPr lang="en-US" sz="1600" baseline="-25000">
                    <a:solidFill>
                      <a:schemeClr val="tx1">
                        <a:lumMod val="85000"/>
                        <a:lumOff val="15000"/>
                      </a:schemeClr>
                    </a:solidFill>
                  </a:rPr>
                  <a:t>th</a:t>
                </a:r>
                <a:r>
                  <a:rPr lang="en-US" sz="1600">
                    <a:solidFill>
                      <a:schemeClr val="tx1">
                        <a:lumMod val="85000"/>
                        <a:lumOff val="15000"/>
                      </a:schemeClr>
                    </a:solidFill>
                  </a:rPr>
                  <a:t>)</a:t>
                </a:r>
              </a:p>
            </c:rich>
          </c:tx>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en-US"/>
          </a:p>
        </c:txPr>
        <c:crossAx val="6902872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5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85000"/>
                    <a:lumOff val="15000"/>
                  </a:schemeClr>
                </a:solidFill>
                <a:latin typeface="+mn-lt"/>
                <a:ea typeface="+mn-ea"/>
                <a:cs typeface="+mn-cs"/>
              </a:defRPr>
            </a:pPr>
            <a:r>
              <a:rPr lang="en-US" sz="1800">
                <a:solidFill>
                  <a:schemeClr val="tx1">
                    <a:lumMod val="85000"/>
                    <a:lumOff val="15000"/>
                  </a:schemeClr>
                </a:solidFill>
              </a:rPr>
              <a:t>Levelized Cost of Heat by Technology Type (1,000-1,800</a:t>
            </a:r>
            <a:r>
              <a:rPr lang="en-US" sz="1800" baseline="0">
                <a:solidFill>
                  <a:schemeClr val="tx1">
                    <a:lumMod val="85000"/>
                    <a:lumOff val="15000"/>
                  </a:schemeClr>
                </a:solidFill>
              </a:rPr>
              <a:t> </a:t>
            </a:r>
            <a:r>
              <a:rPr lang="en-US" sz="1800" b="0" i="0" u="none" strike="noStrike" kern="1200" spc="0" baseline="0">
                <a:solidFill>
                  <a:schemeClr val="tx1">
                    <a:lumMod val="85000"/>
                    <a:lumOff val="15000"/>
                  </a:schemeClr>
                </a:solidFill>
              </a:rPr>
              <a:t>°C</a:t>
            </a:r>
            <a:r>
              <a:rPr lang="en-US" sz="1800" baseline="0">
                <a:solidFill>
                  <a:schemeClr val="tx1">
                    <a:lumMod val="85000"/>
                    <a:lumOff val="15000"/>
                  </a:schemeClr>
                </a:solidFill>
              </a:rPr>
              <a:t>)</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85000"/>
                  <a:lumOff val="15000"/>
                </a:schemeClr>
              </a:solidFill>
              <a:latin typeface="+mn-lt"/>
              <a:ea typeface="+mn-ea"/>
              <a:cs typeface="+mn-cs"/>
            </a:defRPr>
          </a:pPr>
          <a:endParaRPr lang="en-US"/>
        </a:p>
      </c:txPr>
    </c:title>
    <c:autoTitleDeleted val="0"/>
    <c:plotArea>
      <c:layout/>
      <c:barChart>
        <c:barDir val="bar"/>
        <c:grouping val="stacked"/>
        <c:varyColors val="0"/>
        <c:ser>
          <c:idx val="0"/>
          <c:order val="0"/>
          <c:tx>
            <c:strRef>
              <c:f>'TEA Graphs'!$B$171</c:f>
              <c:strCache>
                <c:ptCount val="1"/>
                <c:pt idx="0">
                  <c:v>Energy Cost</c:v>
                </c:pt>
              </c:strCache>
            </c:strRef>
          </c:tx>
          <c:spPr>
            <a:solidFill>
              <a:schemeClr val="accent1"/>
            </a:solidFill>
            <a:ln>
              <a:solidFill>
                <a:schemeClr val="accent1"/>
              </a:solidFill>
            </a:ln>
            <a:effectLst/>
          </c:spPr>
          <c:invertIfNegative val="0"/>
          <c:cat>
            <c:strRef>
              <c:f>'TEA Graphs'!$A$172:$A$183</c:f>
              <c:strCache>
                <c:ptCount val="12"/>
                <c:pt idx="0">
                  <c:v>Thermal battery - onsite RE</c:v>
                </c:pt>
                <c:pt idx="1">
                  <c:v>Electric resistance furnace - grid (retail)</c:v>
                </c:pt>
                <c:pt idx="2">
                  <c:v>Electric resistance furnace - onsite RE</c:v>
                </c:pt>
                <c:pt idx="3">
                  <c:v>Electric resistance furnace - captive RE</c:v>
                </c:pt>
                <c:pt idx="4">
                  <c:v>Biomass-fired furnace</c:v>
                </c:pt>
                <c:pt idx="5">
                  <c:v>Biomass-fired furnace + WHR</c:v>
                </c:pt>
                <c:pt idx="6">
                  <c:v>Coal-fired furnace</c:v>
                </c:pt>
                <c:pt idx="7">
                  <c:v>Coal-fired furnace + WHR</c:v>
                </c:pt>
                <c:pt idx="8">
                  <c:v>Petroleum-fired furnace</c:v>
                </c:pt>
                <c:pt idx="9">
                  <c:v>Petroleum-fired furnace + WHR</c:v>
                </c:pt>
                <c:pt idx="10">
                  <c:v>Natural gas-fired furnace</c:v>
                </c:pt>
                <c:pt idx="11">
                  <c:v>Natural gas-fired furnace + WHR</c:v>
                </c:pt>
              </c:strCache>
            </c:strRef>
          </c:cat>
          <c:val>
            <c:numRef>
              <c:f>'TEA Graphs'!$B$172:$B$183</c:f>
              <c:numCache>
                <c:formatCode>0.00</c:formatCode>
                <c:ptCount val="12"/>
                <c:pt idx="0">
                  <c:v>2.6315789473684208</c:v>
                </c:pt>
                <c:pt idx="1">
                  <c:v>7.8845054316752456</c:v>
                </c:pt>
                <c:pt idx="2">
                  <c:v>3.6161616161616164</c:v>
                </c:pt>
                <c:pt idx="3">
                  <c:v>4.8484130033396715</c:v>
                </c:pt>
                <c:pt idx="4">
                  <c:v>10</c:v>
                </c:pt>
                <c:pt idx="5">
                  <c:v>4.3224489795918366</c:v>
                </c:pt>
                <c:pt idx="6">
                  <c:v>5.4643164366694048</c:v>
                </c:pt>
                <c:pt idx="7">
                  <c:v>2.3619229005848572</c:v>
                </c:pt>
                <c:pt idx="8">
                  <c:v>22.621545088435433</c:v>
                </c:pt>
                <c:pt idx="9">
                  <c:v>9.778047448429847</c:v>
                </c:pt>
                <c:pt idx="10">
                  <c:v>18.79249948485473</c:v>
                </c:pt>
                <c:pt idx="11">
                  <c:v>8.1229620222290446</c:v>
                </c:pt>
              </c:numCache>
            </c:numRef>
          </c:val>
          <c:extLst>
            <c:ext xmlns:c16="http://schemas.microsoft.com/office/drawing/2014/chart" uri="{C3380CC4-5D6E-409C-BE32-E72D297353CC}">
              <c16:uniqueId val="{00000000-3EEA-184C-BD7C-DD3B51D0FAA0}"/>
            </c:ext>
          </c:extLst>
        </c:ser>
        <c:ser>
          <c:idx val="1"/>
          <c:order val="1"/>
          <c:tx>
            <c:strRef>
              <c:f>'TEA Graphs'!$C$171</c:f>
              <c:strCache>
                <c:ptCount val="1"/>
                <c:pt idx="0">
                  <c:v>Capital Cost</c:v>
                </c:pt>
              </c:strCache>
            </c:strRef>
          </c:tx>
          <c:spPr>
            <a:solidFill>
              <a:schemeClr val="accent2"/>
            </a:solidFill>
            <a:ln>
              <a:solidFill>
                <a:schemeClr val="accent2"/>
              </a:solidFill>
            </a:ln>
            <a:effectLst/>
          </c:spPr>
          <c:invertIfNegative val="0"/>
          <c:cat>
            <c:strRef>
              <c:f>'TEA Graphs'!$A$172:$A$183</c:f>
              <c:strCache>
                <c:ptCount val="12"/>
                <c:pt idx="0">
                  <c:v>Thermal battery - onsite RE</c:v>
                </c:pt>
                <c:pt idx="1">
                  <c:v>Electric resistance furnace - grid (retail)</c:v>
                </c:pt>
                <c:pt idx="2">
                  <c:v>Electric resistance furnace - onsite RE</c:v>
                </c:pt>
                <c:pt idx="3">
                  <c:v>Electric resistance furnace - captive RE</c:v>
                </c:pt>
                <c:pt idx="4">
                  <c:v>Biomass-fired furnace</c:v>
                </c:pt>
                <c:pt idx="5">
                  <c:v>Biomass-fired furnace + WHR</c:v>
                </c:pt>
                <c:pt idx="6">
                  <c:v>Coal-fired furnace</c:v>
                </c:pt>
                <c:pt idx="7">
                  <c:v>Coal-fired furnace + WHR</c:v>
                </c:pt>
                <c:pt idx="8">
                  <c:v>Petroleum-fired furnace</c:v>
                </c:pt>
                <c:pt idx="9">
                  <c:v>Petroleum-fired furnace + WHR</c:v>
                </c:pt>
                <c:pt idx="10">
                  <c:v>Natural gas-fired furnace</c:v>
                </c:pt>
                <c:pt idx="11">
                  <c:v>Natural gas-fired furnace + WHR</c:v>
                </c:pt>
              </c:strCache>
            </c:strRef>
          </c:cat>
          <c:val>
            <c:numRef>
              <c:f>'TEA Graphs'!$C$172:$C$183</c:f>
              <c:numCache>
                <c:formatCode>0.00</c:formatCode>
                <c:ptCount val="12"/>
                <c:pt idx="0">
                  <c:v>1.3065826697152809</c:v>
                </c:pt>
                <c:pt idx="1">
                  <c:v>1.2537914507368857</c:v>
                </c:pt>
                <c:pt idx="2">
                  <c:v>1.2537914507368857</c:v>
                </c:pt>
                <c:pt idx="3">
                  <c:v>1.2537914507368857</c:v>
                </c:pt>
                <c:pt idx="4">
                  <c:v>2.6748822461874124</c:v>
                </c:pt>
                <c:pt idx="5">
                  <c:v>5.2243281554698129</c:v>
                </c:pt>
                <c:pt idx="6">
                  <c:v>2.6748822461874124</c:v>
                </c:pt>
                <c:pt idx="7">
                  <c:v>5.2243281554698129</c:v>
                </c:pt>
                <c:pt idx="8">
                  <c:v>1.5310773799725934</c:v>
                </c:pt>
                <c:pt idx="9">
                  <c:v>4.3600948876135979</c:v>
                </c:pt>
                <c:pt idx="10">
                  <c:v>2.4816382255975959</c:v>
                </c:pt>
                <c:pt idx="11">
                  <c:v>4.6101745502156541</c:v>
                </c:pt>
              </c:numCache>
            </c:numRef>
          </c:val>
          <c:extLst>
            <c:ext xmlns:c16="http://schemas.microsoft.com/office/drawing/2014/chart" uri="{C3380CC4-5D6E-409C-BE32-E72D297353CC}">
              <c16:uniqueId val="{00000001-3EEA-184C-BD7C-DD3B51D0FAA0}"/>
            </c:ext>
          </c:extLst>
        </c:ser>
        <c:ser>
          <c:idx val="2"/>
          <c:order val="2"/>
          <c:tx>
            <c:strRef>
              <c:f>'TEA Graphs'!$D$171</c:f>
              <c:strCache>
                <c:ptCount val="1"/>
                <c:pt idx="0">
                  <c:v>2026 Carbon Price</c:v>
                </c:pt>
              </c:strCache>
            </c:strRef>
          </c:tx>
          <c:spPr>
            <a:solidFill>
              <a:schemeClr val="accent6"/>
            </a:solidFill>
            <a:ln>
              <a:solidFill>
                <a:schemeClr val="accent6"/>
              </a:solidFill>
            </a:ln>
            <a:effectLst/>
          </c:spPr>
          <c:invertIfNegative val="0"/>
          <c:cat>
            <c:strRef>
              <c:f>'TEA Graphs'!$A$172:$A$183</c:f>
              <c:strCache>
                <c:ptCount val="12"/>
                <c:pt idx="0">
                  <c:v>Thermal battery - onsite RE</c:v>
                </c:pt>
                <c:pt idx="1">
                  <c:v>Electric resistance furnace - grid (retail)</c:v>
                </c:pt>
                <c:pt idx="2">
                  <c:v>Electric resistance furnace - onsite RE</c:v>
                </c:pt>
                <c:pt idx="3">
                  <c:v>Electric resistance furnace - captive RE</c:v>
                </c:pt>
                <c:pt idx="4">
                  <c:v>Biomass-fired furnace</c:v>
                </c:pt>
                <c:pt idx="5">
                  <c:v>Biomass-fired furnace + WHR</c:v>
                </c:pt>
                <c:pt idx="6">
                  <c:v>Coal-fired furnace</c:v>
                </c:pt>
                <c:pt idx="7">
                  <c:v>Coal-fired furnace + WHR</c:v>
                </c:pt>
                <c:pt idx="8">
                  <c:v>Petroleum-fired furnace</c:v>
                </c:pt>
                <c:pt idx="9">
                  <c:v>Petroleum-fired furnace + WHR</c:v>
                </c:pt>
                <c:pt idx="10">
                  <c:v>Natural gas-fired furnace</c:v>
                </c:pt>
                <c:pt idx="11">
                  <c:v>Natural gas-fired furnace + WHR</c:v>
                </c:pt>
              </c:strCache>
            </c:strRef>
          </c:cat>
          <c:val>
            <c:numRef>
              <c:f>'TEA Graphs'!$D$172:$D$183</c:f>
              <c:numCache>
                <c:formatCode>0.00</c:formatCode>
                <c:ptCount val="12"/>
                <c:pt idx="0">
                  <c:v>0</c:v>
                </c:pt>
                <c:pt idx="1">
                  <c:v>0.65209696969696973</c:v>
                </c:pt>
                <c:pt idx="2">
                  <c:v>0</c:v>
                </c:pt>
                <c:pt idx="3">
                  <c:v>0</c:v>
                </c:pt>
                <c:pt idx="4">
                  <c:v>0</c:v>
                </c:pt>
                <c:pt idx="5">
                  <c:v>0</c:v>
                </c:pt>
                <c:pt idx="6">
                  <c:v>1.4342418717753342</c:v>
                </c:pt>
                <c:pt idx="7">
                  <c:v>0.61994373151431792</c:v>
                </c:pt>
                <c:pt idx="8">
                  <c:v>1.0186247811681122</c:v>
                </c:pt>
                <c:pt idx="9">
                  <c:v>0.44029536459470653</c:v>
                </c:pt>
                <c:pt idx="10">
                  <c:v>0.69900362096618662</c:v>
                </c:pt>
                <c:pt idx="11">
                  <c:v>0.30214074881762926</c:v>
                </c:pt>
              </c:numCache>
            </c:numRef>
          </c:val>
          <c:extLst>
            <c:ext xmlns:c16="http://schemas.microsoft.com/office/drawing/2014/chart" uri="{C3380CC4-5D6E-409C-BE32-E72D297353CC}">
              <c16:uniqueId val="{00000002-3EEA-184C-BD7C-DD3B51D0FAA0}"/>
            </c:ext>
          </c:extLst>
        </c:ser>
        <c:ser>
          <c:idx val="3"/>
          <c:order val="3"/>
          <c:tx>
            <c:strRef>
              <c:f>'TEA Graphs'!$E$171</c:f>
              <c:strCache>
                <c:ptCount val="1"/>
                <c:pt idx="0">
                  <c:v>Unaccounted Social Cost of Carbon</c:v>
                </c:pt>
              </c:strCache>
            </c:strRef>
          </c:tx>
          <c:spPr>
            <a:noFill/>
            <a:ln w="19050">
              <a:solidFill>
                <a:schemeClr val="tx1"/>
              </a:solidFill>
              <a:prstDash val="dash"/>
            </a:ln>
            <a:effectLst/>
          </c:spPr>
          <c:invertIfNegative val="0"/>
          <c:cat>
            <c:strRef>
              <c:f>'TEA Graphs'!$A$172:$A$183</c:f>
              <c:strCache>
                <c:ptCount val="12"/>
                <c:pt idx="0">
                  <c:v>Thermal battery - onsite RE</c:v>
                </c:pt>
                <c:pt idx="1">
                  <c:v>Electric resistance furnace - grid (retail)</c:v>
                </c:pt>
                <c:pt idx="2">
                  <c:v>Electric resistance furnace - onsite RE</c:v>
                </c:pt>
                <c:pt idx="3">
                  <c:v>Electric resistance furnace - captive RE</c:v>
                </c:pt>
                <c:pt idx="4">
                  <c:v>Biomass-fired furnace</c:v>
                </c:pt>
                <c:pt idx="5">
                  <c:v>Biomass-fired furnace + WHR</c:v>
                </c:pt>
                <c:pt idx="6">
                  <c:v>Coal-fired furnace</c:v>
                </c:pt>
                <c:pt idx="7">
                  <c:v>Coal-fired furnace + WHR</c:v>
                </c:pt>
                <c:pt idx="8">
                  <c:v>Petroleum-fired furnace</c:v>
                </c:pt>
                <c:pt idx="9">
                  <c:v>Petroleum-fired furnace + WHR</c:v>
                </c:pt>
                <c:pt idx="10">
                  <c:v>Natural gas-fired furnace</c:v>
                </c:pt>
                <c:pt idx="11">
                  <c:v>Natural gas-fired furnace + WHR</c:v>
                </c:pt>
              </c:strCache>
            </c:strRef>
          </c:cat>
          <c:val>
            <c:numRef>
              <c:f>'TEA Graphs'!$E$172:$E$183</c:f>
              <c:numCache>
                <c:formatCode>0.00</c:formatCode>
                <c:ptCount val="12"/>
                <c:pt idx="0">
                  <c:v>0</c:v>
                </c:pt>
                <c:pt idx="1">
                  <c:v>4.9559369696969702</c:v>
                </c:pt>
                <c:pt idx="2">
                  <c:v>0</c:v>
                </c:pt>
                <c:pt idx="3">
                  <c:v>0</c:v>
                </c:pt>
                <c:pt idx="4">
                  <c:v>0</c:v>
                </c:pt>
                <c:pt idx="5">
                  <c:v>0</c:v>
                </c:pt>
                <c:pt idx="6">
                  <c:v>10.900238225492538</c:v>
                </c:pt>
                <c:pt idx="7">
                  <c:v>4.7115723595088159</c:v>
                </c:pt>
                <c:pt idx="8">
                  <c:v>7.7415483368776528</c:v>
                </c:pt>
                <c:pt idx="9">
                  <c:v>3.3462447709197694</c:v>
                </c:pt>
                <c:pt idx="10">
                  <c:v>5.3124275193430188</c:v>
                </c:pt>
                <c:pt idx="11">
                  <c:v>2.2962696910139826</c:v>
                </c:pt>
              </c:numCache>
            </c:numRef>
          </c:val>
          <c:extLst>
            <c:ext xmlns:c16="http://schemas.microsoft.com/office/drawing/2014/chart" uri="{C3380CC4-5D6E-409C-BE32-E72D297353CC}">
              <c16:uniqueId val="{00000003-3EEA-184C-BD7C-DD3B51D0FAA0}"/>
            </c:ext>
          </c:extLst>
        </c:ser>
        <c:dLbls>
          <c:showLegendKey val="0"/>
          <c:showVal val="0"/>
          <c:showCatName val="0"/>
          <c:showSerName val="0"/>
          <c:showPercent val="0"/>
          <c:showBubbleSize val="0"/>
        </c:dLbls>
        <c:gapWidth val="75"/>
        <c:overlap val="100"/>
        <c:axId val="1997663152"/>
        <c:axId val="433894255"/>
      </c:barChart>
      <c:catAx>
        <c:axId val="19976631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500" b="0" i="0" u="none" strike="noStrike" kern="1200" baseline="0">
                <a:solidFill>
                  <a:schemeClr val="tx1">
                    <a:lumMod val="85000"/>
                    <a:lumOff val="15000"/>
                  </a:schemeClr>
                </a:solidFill>
                <a:latin typeface="+mn-lt"/>
                <a:ea typeface="+mn-ea"/>
                <a:cs typeface="+mn-cs"/>
              </a:defRPr>
            </a:pPr>
            <a:endParaRPr lang="en-US"/>
          </a:p>
        </c:txPr>
        <c:crossAx val="433894255"/>
        <c:crosses val="autoZero"/>
        <c:auto val="1"/>
        <c:lblAlgn val="ctr"/>
        <c:lblOffset val="100"/>
        <c:noMultiLvlLbl val="0"/>
      </c:catAx>
      <c:valAx>
        <c:axId val="433894255"/>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600" b="0" i="0" u="none" strike="noStrike" kern="1200" baseline="0">
                    <a:solidFill>
                      <a:schemeClr val="tx1">
                        <a:lumMod val="85000"/>
                        <a:lumOff val="15000"/>
                      </a:schemeClr>
                    </a:solidFill>
                    <a:latin typeface="+mn-lt"/>
                    <a:ea typeface="+mn-ea"/>
                    <a:cs typeface="+mn-cs"/>
                  </a:defRPr>
                </a:pPr>
                <a:r>
                  <a:rPr lang="en-US" sz="1600">
                    <a:solidFill>
                      <a:schemeClr val="tx1">
                        <a:lumMod val="85000"/>
                        <a:lumOff val="15000"/>
                      </a:schemeClr>
                    </a:solidFill>
                  </a:rPr>
                  <a:t>Levelized Cost</a:t>
                </a:r>
                <a:r>
                  <a:rPr lang="en-US" sz="1600" baseline="0">
                    <a:solidFill>
                      <a:schemeClr val="tx1">
                        <a:lumMod val="85000"/>
                        <a:lumOff val="15000"/>
                      </a:schemeClr>
                    </a:solidFill>
                  </a:rPr>
                  <a:t> of Heat (Rs/kWh</a:t>
                </a:r>
                <a:r>
                  <a:rPr lang="en-US" sz="1600" baseline="-25000">
                    <a:solidFill>
                      <a:schemeClr val="tx1">
                        <a:lumMod val="85000"/>
                        <a:lumOff val="15000"/>
                      </a:schemeClr>
                    </a:solidFill>
                  </a:rPr>
                  <a:t>th</a:t>
                </a:r>
                <a:r>
                  <a:rPr lang="en-US" sz="1600" baseline="0">
                    <a:solidFill>
                      <a:schemeClr val="tx1">
                        <a:lumMod val="85000"/>
                        <a:lumOff val="15000"/>
                      </a:schemeClr>
                    </a:solidFill>
                  </a:rPr>
                  <a:t>)</a:t>
                </a:r>
                <a:endParaRPr lang="en-US" sz="1600">
                  <a:solidFill>
                    <a:schemeClr val="tx1">
                      <a:lumMod val="85000"/>
                      <a:lumOff val="15000"/>
                    </a:schemeClr>
                  </a:solidFill>
                </a:endParaRPr>
              </a:p>
            </c:rich>
          </c:tx>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mn-cs"/>
              </a:defRPr>
            </a:pPr>
            <a:endParaRPr lang="en-US"/>
          </a:p>
        </c:txPr>
        <c:crossAx val="1997663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500" b="0" i="0" u="none" strike="noStrike" kern="1200" baseline="0">
              <a:solidFill>
                <a:schemeClr val="tx1">
                  <a:lumMod val="85000"/>
                  <a:lumOff val="1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85000"/>
                    <a:lumOff val="15000"/>
                  </a:schemeClr>
                </a:solidFill>
                <a:latin typeface="+mn-lt"/>
                <a:ea typeface="+mn-ea"/>
                <a:cs typeface="+mn-cs"/>
              </a:defRPr>
            </a:pPr>
            <a:r>
              <a:rPr lang="en-US" sz="1600">
                <a:solidFill>
                  <a:schemeClr val="tx1">
                    <a:lumMod val="85000"/>
                    <a:lumOff val="15000"/>
                  </a:schemeClr>
                </a:solidFill>
              </a:rPr>
              <a:t>Conventional Pollutant Emissions Per Unit of</a:t>
            </a:r>
            <a:r>
              <a:rPr lang="en-US" sz="1600" baseline="0">
                <a:solidFill>
                  <a:schemeClr val="tx1">
                    <a:lumMod val="85000"/>
                    <a:lumOff val="15000"/>
                  </a:schemeClr>
                </a:solidFill>
              </a:rPr>
              <a:t> Delivered Heat</a:t>
            </a:r>
            <a:r>
              <a:rPr lang="en-US" sz="1600">
                <a:solidFill>
                  <a:schemeClr val="tx1">
                    <a:lumMod val="85000"/>
                    <a:lumOff val="15000"/>
                  </a:schemeClr>
                </a:solidFill>
              </a:rPr>
              <a:t> (g/kWh</a:t>
            </a:r>
            <a:r>
              <a:rPr lang="en-US" sz="1600" baseline="-25000">
                <a:solidFill>
                  <a:schemeClr val="tx1">
                    <a:lumMod val="85000"/>
                    <a:lumOff val="15000"/>
                  </a:schemeClr>
                </a:solidFill>
              </a:rPr>
              <a:t>th</a:t>
            </a:r>
            <a:r>
              <a:rPr lang="en-US" sz="1600">
                <a:solidFill>
                  <a:schemeClr val="tx1">
                    <a:lumMod val="85000"/>
                    <a:lumOff val="15000"/>
                  </a:schemeClr>
                </a:solidFill>
              </a:rPr>
              <a:t>)</a:t>
            </a:r>
          </a:p>
        </c:rich>
      </c:tx>
      <c:layout>
        <c:manualLayout>
          <c:xMode val="edge"/>
          <c:yMode val="edge"/>
          <c:x val="0.22251575751984176"/>
          <c:y val="3.710844382672792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85000"/>
                  <a:lumOff val="15000"/>
                </a:schemeClr>
              </a:solidFill>
              <a:latin typeface="+mn-lt"/>
              <a:ea typeface="+mn-ea"/>
              <a:cs typeface="+mn-cs"/>
            </a:defRPr>
          </a:pPr>
          <a:endParaRPr lang="en-US"/>
        </a:p>
      </c:txPr>
    </c:title>
    <c:autoTitleDeleted val="0"/>
    <c:plotArea>
      <c:layout>
        <c:manualLayout>
          <c:layoutTarget val="inner"/>
          <c:xMode val="edge"/>
          <c:yMode val="edge"/>
          <c:x val="9.2104064644208256E-2"/>
          <c:y val="0.39977498665467143"/>
          <c:w val="0.89193882566392491"/>
          <c:h val="0.56393719060859682"/>
        </c:manualLayout>
      </c:layout>
      <c:barChart>
        <c:barDir val="col"/>
        <c:grouping val="clustered"/>
        <c:varyColors val="0"/>
        <c:ser>
          <c:idx val="0"/>
          <c:order val="0"/>
          <c:tx>
            <c:strRef>
              <c:f>'TEA Graphs'!$A$247</c:f>
              <c:strCache>
                <c:ptCount val="1"/>
                <c:pt idx="0">
                  <c:v>Heat pump - grid</c:v>
                </c:pt>
              </c:strCache>
            </c:strRef>
          </c:tx>
          <c:spPr>
            <a:solidFill>
              <a:srgbClr val="002060"/>
            </a:solidFill>
            <a:ln>
              <a:noFill/>
            </a:ln>
            <a:effectLst/>
          </c:spPr>
          <c:invertIfNegative val="0"/>
          <c:cat>
            <c:strRef>
              <c:f>'TEA Graphs'!$B$246:$F$246</c:f>
              <c:strCache>
                <c:ptCount val="5"/>
                <c:pt idx="0">
                  <c:v>&lt;100 °C</c:v>
                </c:pt>
                <c:pt idx="1">
                  <c:v>100-200 °C</c:v>
                </c:pt>
                <c:pt idx="2">
                  <c:v>200-500 °C</c:v>
                </c:pt>
                <c:pt idx="3">
                  <c:v>500-1000 °C</c:v>
                </c:pt>
                <c:pt idx="4">
                  <c:v>1000-1800 °C</c:v>
                </c:pt>
              </c:strCache>
            </c:strRef>
          </c:cat>
          <c:val>
            <c:numRef>
              <c:f>'TEA Graphs'!$B$247:$F$247</c:f>
              <c:numCache>
                <c:formatCode>0.00</c:formatCode>
                <c:ptCount val="5"/>
                <c:pt idx="0">
                  <c:v>0.12587930396149571</c:v>
                </c:pt>
                <c:pt idx="1">
                  <c:v>0.21170610211706101</c:v>
                </c:pt>
              </c:numCache>
            </c:numRef>
          </c:val>
          <c:extLst>
            <c:ext xmlns:c16="http://schemas.microsoft.com/office/drawing/2014/chart" uri="{C3380CC4-5D6E-409C-BE32-E72D297353CC}">
              <c16:uniqueId val="{00000000-26D0-4A6E-9263-993E183B66D3}"/>
            </c:ext>
          </c:extLst>
        </c:ser>
        <c:ser>
          <c:idx val="3"/>
          <c:order val="1"/>
          <c:tx>
            <c:strRef>
              <c:f>'TEA Graphs'!$A$248</c:f>
              <c:strCache>
                <c:ptCount val="1"/>
                <c:pt idx="0">
                  <c:v>Elec. res. boiler or furnace - grid</c:v>
                </c:pt>
              </c:strCache>
            </c:strRef>
          </c:tx>
          <c:spPr>
            <a:solidFill>
              <a:schemeClr val="accent4"/>
            </a:solidFill>
            <a:ln>
              <a:noFill/>
            </a:ln>
            <a:effectLst/>
          </c:spPr>
          <c:invertIfNegative val="0"/>
          <c:cat>
            <c:strRef>
              <c:f>'TEA Graphs'!$B$246:$F$246</c:f>
              <c:strCache>
                <c:ptCount val="5"/>
                <c:pt idx="0">
                  <c:v>&lt;100 °C</c:v>
                </c:pt>
                <c:pt idx="1">
                  <c:v>100-200 °C</c:v>
                </c:pt>
                <c:pt idx="2">
                  <c:v>200-500 °C</c:v>
                </c:pt>
                <c:pt idx="3">
                  <c:v>500-1000 °C</c:v>
                </c:pt>
                <c:pt idx="4">
                  <c:v>1000-1800 °C</c:v>
                </c:pt>
              </c:strCache>
            </c:strRef>
          </c:cat>
          <c:val>
            <c:numRef>
              <c:f>'TEA Graphs'!$B$248:$F$248</c:f>
              <c:numCache>
                <c:formatCode>0.00</c:formatCode>
                <c:ptCount val="5"/>
                <c:pt idx="0">
                  <c:v>0.47045800470458005</c:v>
                </c:pt>
                <c:pt idx="1">
                  <c:v>0.47045800470458005</c:v>
                </c:pt>
                <c:pt idx="2">
                  <c:v>0.47045800470458005</c:v>
                </c:pt>
                <c:pt idx="3">
                  <c:v>0.47045800470458005</c:v>
                </c:pt>
                <c:pt idx="4">
                  <c:v>0.47045800470458005</c:v>
                </c:pt>
              </c:numCache>
            </c:numRef>
          </c:val>
          <c:extLst>
            <c:ext xmlns:c16="http://schemas.microsoft.com/office/drawing/2014/chart" uri="{C3380CC4-5D6E-409C-BE32-E72D297353CC}">
              <c16:uniqueId val="{00000001-26D0-4A6E-9263-993E183B66D3}"/>
            </c:ext>
          </c:extLst>
        </c:ser>
        <c:ser>
          <c:idx val="4"/>
          <c:order val="2"/>
          <c:tx>
            <c:strRef>
              <c:f>'TEA Graphs'!$A$249</c:f>
              <c:strCache>
                <c:ptCount val="1"/>
                <c:pt idx="0">
                  <c:v>Coal-fired boiler or furnace</c:v>
                </c:pt>
              </c:strCache>
            </c:strRef>
          </c:tx>
          <c:spPr>
            <a:solidFill>
              <a:schemeClr val="accent5"/>
            </a:solidFill>
            <a:ln>
              <a:noFill/>
            </a:ln>
            <a:effectLst/>
          </c:spPr>
          <c:invertIfNegative val="0"/>
          <c:cat>
            <c:strRef>
              <c:f>'TEA Graphs'!$B$246:$F$246</c:f>
              <c:strCache>
                <c:ptCount val="5"/>
                <c:pt idx="0">
                  <c:v>&lt;100 °C</c:v>
                </c:pt>
                <c:pt idx="1">
                  <c:v>100-200 °C</c:v>
                </c:pt>
                <c:pt idx="2">
                  <c:v>200-500 °C</c:v>
                </c:pt>
                <c:pt idx="3">
                  <c:v>500-1000 °C</c:v>
                </c:pt>
                <c:pt idx="4">
                  <c:v>1000-1800 °C</c:v>
                </c:pt>
              </c:strCache>
            </c:strRef>
          </c:cat>
          <c:val>
            <c:numRef>
              <c:f>'TEA Graphs'!$B$249:$F$249</c:f>
              <c:numCache>
                <c:formatCode>0.00</c:formatCode>
                <c:ptCount val="5"/>
                <c:pt idx="0">
                  <c:v>0.46431551295224499</c:v>
                </c:pt>
                <c:pt idx="1">
                  <c:v>0.47550383856555212</c:v>
                </c:pt>
                <c:pt idx="2">
                  <c:v>0.52622424801254419</c:v>
                </c:pt>
                <c:pt idx="3">
                  <c:v>0.69240032633229509</c:v>
                </c:pt>
                <c:pt idx="4">
                  <c:v>1.715948634823514</c:v>
                </c:pt>
              </c:numCache>
            </c:numRef>
          </c:val>
          <c:extLst>
            <c:ext xmlns:c16="http://schemas.microsoft.com/office/drawing/2014/chart" uri="{C3380CC4-5D6E-409C-BE32-E72D297353CC}">
              <c16:uniqueId val="{00000002-26D0-4A6E-9263-993E183B66D3}"/>
            </c:ext>
          </c:extLst>
        </c:ser>
        <c:ser>
          <c:idx val="1"/>
          <c:order val="3"/>
          <c:tx>
            <c:strRef>
              <c:f>'TEA Graphs'!$A$250</c:f>
              <c:strCache>
                <c:ptCount val="1"/>
                <c:pt idx="0">
                  <c:v>Coal-fired boiler or furnace + WHR</c:v>
                </c:pt>
              </c:strCache>
            </c:strRef>
          </c:tx>
          <c:spPr>
            <a:solidFill>
              <a:schemeClr val="accent5">
                <a:lumMod val="40000"/>
                <a:lumOff val="60000"/>
              </a:schemeClr>
            </a:solidFill>
            <a:ln>
              <a:noFill/>
            </a:ln>
            <a:effectLst/>
          </c:spPr>
          <c:invertIfNegative val="0"/>
          <c:cat>
            <c:strRef>
              <c:f>'TEA Graphs'!$B$246:$F$246</c:f>
              <c:strCache>
                <c:ptCount val="5"/>
                <c:pt idx="0">
                  <c:v>&lt;100 °C</c:v>
                </c:pt>
                <c:pt idx="1">
                  <c:v>100-200 °C</c:v>
                </c:pt>
                <c:pt idx="2">
                  <c:v>200-500 °C</c:v>
                </c:pt>
                <c:pt idx="3">
                  <c:v>500-1000 °C</c:v>
                </c:pt>
                <c:pt idx="4">
                  <c:v>1000-1800 °C</c:v>
                </c:pt>
              </c:strCache>
            </c:strRef>
          </c:cat>
          <c:val>
            <c:numRef>
              <c:f>'TEA Graphs'!$B$250:$F$250</c:f>
              <c:numCache>
                <c:formatCode>0.00</c:formatCode>
                <c:ptCount val="5"/>
                <c:pt idx="0">
                  <c:v>0.40701507874275189</c:v>
                </c:pt>
                <c:pt idx="1">
                  <c:v>0.4142769014832991</c:v>
                </c:pt>
                <c:pt idx="2">
                  <c:v>0.43661907441521375</c:v>
                </c:pt>
                <c:pt idx="3">
                  <c:v>0.51607175055899157</c:v>
                </c:pt>
                <c:pt idx="4">
                  <c:v>0.74171004256249029</c:v>
                </c:pt>
              </c:numCache>
            </c:numRef>
          </c:val>
          <c:extLst>
            <c:ext xmlns:c16="http://schemas.microsoft.com/office/drawing/2014/chart" uri="{C3380CC4-5D6E-409C-BE32-E72D297353CC}">
              <c16:uniqueId val="{00000003-26D0-4A6E-9263-993E183B66D3}"/>
            </c:ext>
          </c:extLst>
        </c:ser>
        <c:ser>
          <c:idx val="2"/>
          <c:order val="4"/>
          <c:tx>
            <c:strRef>
              <c:f>'TEA Graphs'!$A$251</c:f>
              <c:strCache>
                <c:ptCount val="1"/>
                <c:pt idx="0">
                  <c:v>Biomass-fired boiler or furnace</c:v>
                </c:pt>
              </c:strCache>
            </c:strRef>
          </c:tx>
          <c:spPr>
            <a:solidFill>
              <a:schemeClr val="accent3"/>
            </a:solidFill>
            <a:ln>
              <a:noFill/>
            </a:ln>
            <a:effectLst/>
          </c:spPr>
          <c:invertIfNegative val="0"/>
          <c:cat>
            <c:strRef>
              <c:f>'TEA Graphs'!$B$246:$F$246</c:f>
              <c:strCache>
                <c:ptCount val="5"/>
                <c:pt idx="0">
                  <c:v>&lt;100 °C</c:v>
                </c:pt>
                <c:pt idx="1">
                  <c:v>100-200 °C</c:v>
                </c:pt>
                <c:pt idx="2">
                  <c:v>200-500 °C</c:v>
                </c:pt>
                <c:pt idx="3">
                  <c:v>500-1000 °C</c:v>
                </c:pt>
                <c:pt idx="4">
                  <c:v>1000-1800 °C</c:v>
                </c:pt>
              </c:strCache>
            </c:strRef>
          </c:cat>
          <c:val>
            <c:numRef>
              <c:f>'TEA Graphs'!$B$251:$F$251</c:f>
              <c:numCache>
                <c:formatCode>0.00</c:formatCode>
                <c:ptCount val="5"/>
                <c:pt idx="0">
                  <c:v>0.52349400668059998</c:v>
                </c:pt>
                <c:pt idx="1">
                  <c:v>0.53610832009459042</c:v>
                </c:pt>
                <c:pt idx="2">
                  <c:v>0.59329320757134663</c:v>
                </c:pt>
                <c:pt idx="3">
                  <c:v>0.78064895733071926</c:v>
                </c:pt>
                <c:pt idx="4">
                  <c:v>1.9346517638196086</c:v>
                </c:pt>
              </c:numCache>
            </c:numRef>
          </c:val>
          <c:extLst>
            <c:ext xmlns:c16="http://schemas.microsoft.com/office/drawing/2014/chart" uri="{C3380CC4-5D6E-409C-BE32-E72D297353CC}">
              <c16:uniqueId val="{00000004-26D0-4A6E-9263-993E183B66D3}"/>
            </c:ext>
          </c:extLst>
        </c:ser>
        <c:ser>
          <c:idx val="5"/>
          <c:order val="5"/>
          <c:tx>
            <c:strRef>
              <c:f>'TEA Graphs'!$A$252</c:f>
              <c:strCache>
                <c:ptCount val="1"/>
                <c:pt idx="0">
                  <c:v>Biomass-fired boiler or furnace + WHR</c:v>
                </c:pt>
              </c:strCache>
            </c:strRef>
          </c:tx>
          <c:spPr>
            <a:solidFill>
              <a:schemeClr val="accent6"/>
            </a:solidFill>
            <a:ln>
              <a:noFill/>
            </a:ln>
            <a:effectLst/>
          </c:spPr>
          <c:invertIfNegative val="0"/>
          <c:cat>
            <c:strRef>
              <c:f>'TEA Graphs'!$B$246:$F$246</c:f>
              <c:strCache>
                <c:ptCount val="5"/>
                <c:pt idx="0">
                  <c:v>&lt;100 °C</c:v>
                </c:pt>
                <c:pt idx="1">
                  <c:v>100-200 °C</c:v>
                </c:pt>
                <c:pt idx="2">
                  <c:v>200-500 °C</c:v>
                </c:pt>
                <c:pt idx="3">
                  <c:v>500-1000 °C</c:v>
                </c:pt>
                <c:pt idx="4">
                  <c:v>1000-1800 °C</c:v>
                </c:pt>
              </c:strCache>
            </c:strRef>
          </c:cat>
          <c:val>
            <c:numRef>
              <c:f>'TEA Graphs'!$B$252:$F$252</c:f>
              <c:numCache>
                <c:formatCode>0.00</c:formatCode>
                <c:ptCount val="5"/>
                <c:pt idx="0">
                  <c:v>0.45889044928890288</c:v>
                </c:pt>
                <c:pt idx="1">
                  <c:v>0.46707781450976799</c:v>
                </c:pt>
                <c:pt idx="2">
                  <c:v>0.49226756867437155</c:v>
                </c:pt>
                <c:pt idx="3">
                  <c:v>0.58184674192133612</c:v>
                </c:pt>
                <c:pt idx="4">
                  <c:v>0.83624335423876139</c:v>
                </c:pt>
              </c:numCache>
            </c:numRef>
          </c:val>
          <c:extLst>
            <c:ext xmlns:c16="http://schemas.microsoft.com/office/drawing/2014/chart" uri="{C3380CC4-5D6E-409C-BE32-E72D297353CC}">
              <c16:uniqueId val="{00000000-53FA-EE40-9666-A87B635806A6}"/>
            </c:ext>
          </c:extLst>
        </c:ser>
        <c:ser>
          <c:idx val="6"/>
          <c:order val="6"/>
          <c:tx>
            <c:strRef>
              <c:f>'TEA Graphs'!$A$253</c:f>
              <c:strCache>
                <c:ptCount val="1"/>
                <c:pt idx="0">
                  <c:v>Petroleum-fired boiler or furnace</c:v>
                </c:pt>
              </c:strCache>
            </c:strRef>
          </c:tx>
          <c:spPr>
            <a:solidFill>
              <a:schemeClr val="accent1">
                <a:lumMod val="60000"/>
              </a:schemeClr>
            </a:solidFill>
            <a:ln>
              <a:noFill/>
            </a:ln>
            <a:effectLst/>
          </c:spPr>
          <c:invertIfNegative val="0"/>
          <c:cat>
            <c:strRef>
              <c:f>'TEA Graphs'!$B$246:$F$246</c:f>
              <c:strCache>
                <c:ptCount val="5"/>
                <c:pt idx="0">
                  <c:v>&lt;100 °C</c:v>
                </c:pt>
                <c:pt idx="1">
                  <c:v>100-200 °C</c:v>
                </c:pt>
                <c:pt idx="2">
                  <c:v>200-500 °C</c:v>
                </c:pt>
                <c:pt idx="3">
                  <c:v>500-1000 °C</c:v>
                </c:pt>
                <c:pt idx="4">
                  <c:v>1000-1800 °C</c:v>
                </c:pt>
              </c:strCache>
            </c:strRef>
          </c:cat>
          <c:val>
            <c:numRef>
              <c:f>'TEA Graphs'!$B$253:$F$253</c:f>
              <c:numCache>
                <c:formatCode>0.00</c:formatCode>
                <c:ptCount val="5"/>
                <c:pt idx="0">
                  <c:v>2.7712921178247175E-2</c:v>
                </c:pt>
                <c:pt idx="1">
                  <c:v>2.8380702411457948E-2</c:v>
                </c:pt>
                <c:pt idx="2">
                  <c:v>3.1407977335346796E-2</c:v>
                </c:pt>
                <c:pt idx="3">
                  <c:v>4.132628596756157E-2</c:v>
                </c:pt>
                <c:pt idx="4">
                  <c:v>0.10241731739786998</c:v>
                </c:pt>
              </c:numCache>
            </c:numRef>
          </c:val>
          <c:extLst>
            <c:ext xmlns:c16="http://schemas.microsoft.com/office/drawing/2014/chart" uri="{C3380CC4-5D6E-409C-BE32-E72D297353CC}">
              <c16:uniqueId val="{00000001-53FA-EE40-9666-A87B635806A6}"/>
            </c:ext>
          </c:extLst>
        </c:ser>
        <c:ser>
          <c:idx val="7"/>
          <c:order val="7"/>
          <c:tx>
            <c:strRef>
              <c:f>'TEA Graphs'!$A$254</c:f>
              <c:strCache>
                <c:ptCount val="1"/>
                <c:pt idx="0">
                  <c:v>Petroleum-fired boiler or furnace + WHR</c:v>
                </c:pt>
              </c:strCache>
            </c:strRef>
          </c:tx>
          <c:spPr>
            <a:solidFill>
              <a:schemeClr val="accent2">
                <a:lumMod val="60000"/>
              </a:schemeClr>
            </a:solidFill>
            <a:ln>
              <a:noFill/>
            </a:ln>
            <a:effectLst/>
          </c:spPr>
          <c:invertIfNegative val="0"/>
          <c:cat>
            <c:strRef>
              <c:f>'TEA Graphs'!$B$246:$F$246</c:f>
              <c:strCache>
                <c:ptCount val="5"/>
                <c:pt idx="0">
                  <c:v>&lt;100 °C</c:v>
                </c:pt>
                <c:pt idx="1">
                  <c:v>100-200 °C</c:v>
                </c:pt>
                <c:pt idx="2">
                  <c:v>200-500 °C</c:v>
                </c:pt>
                <c:pt idx="3">
                  <c:v>500-1000 °C</c:v>
                </c:pt>
                <c:pt idx="4">
                  <c:v>1000-1800 °C</c:v>
                </c:pt>
              </c:strCache>
            </c:strRef>
          </c:cat>
          <c:val>
            <c:numRef>
              <c:f>'TEA Graphs'!$B$254:$F$254</c:f>
              <c:numCache>
                <c:formatCode>0.00</c:formatCode>
                <c:ptCount val="5"/>
                <c:pt idx="0">
                  <c:v>2.4292913936554299E-2</c:v>
                </c:pt>
                <c:pt idx="1">
                  <c:v>2.4726339733464695E-2</c:v>
                </c:pt>
                <c:pt idx="2">
                  <c:v>2.6059844344318826E-2</c:v>
                </c:pt>
                <c:pt idx="3">
                  <c:v>3.080202006309516E-2</c:v>
                </c:pt>
                <c:pt idx="4">
                  <c:v>4.426936290789564E-2</c:v>
                </c:pt>
              </c:numCache>
            </c:numRef>
          </c:val>
          <c:extLst>
            <c:ext xmlns:c16="http://schemas.microsoft.com/office/drawing/2014/chart" uri="{C3380CC4-5D6E-409C-BE32-E72D297353CC}">
              <c16:uniqueId val="{00000002-53FA-EE40-9666-A87B635806A6}"/>
            </c:ext>
          </c:extLst>
        </c:ser>
        <c:ser>
          <c:idx val="8"/>
          <c:order val="8"/>
          <c:tx>
            <c:strRef>
              <c:f>'TEA Graphs'!$A$255</c:f>
              <c:strCache>
                <c:ptCount val="1"/>
                <c:pt idx="0">
                  <c:v>Natural gas-fired boiler or furnace</c:v>
                </c:pt>
              </c:strCache>
            </c:strRef>
          </c:tx>
          <c:spPr>
            <a:solidFill>
              <a:srgbClr val="700000"/>
            </a:solidFill>
            <a:ln>
              <a:noFill/>
            </a:ln>
            <a:effectLst/>
          </c:spPr>
          <c:invertIfNegative val="0"/>
          <c:cat>
            <c:strRef>
              <c:f>'TEA Graphs'!$B$246:$F$246</c:f>
              <c:strCache>
                <c:ptCount val="5"/>
                <c:pt idx="0">
                  <c:v>&lt;100 °C</c:v>
                </c:pt>
                <c:pt idx="1">
                  <c:v>100-200 °C</c:v>
                </c:pt>
                <c:pt idx="2">
                  <c:v>200-500 °C</c:v>
                </c:pt>
                <c:pt idx="3">
                  <c:v>500-1000 °C</c:v>
                </c:pt>
                <c:pt idx="4">
                  <c:v>1000-1800 °C</c:v>
                </c:pt>
              </c:strCache>
            </c:strRef>
          </c:cat>
          <c:val>
            <c:numRef>
              <c:f>'TEA Graphs'!$B$255:$F$255</c:f>
              <c:numCache>
                <c:formatCode>0.00</c:formatCode>
                <c:ptCount val="5"/>
                <c:pt idx="0">
                  <c:v>3.3393946822972685E-3</c:v>
                </c:pt>
                <c:pt idx="1">
                  <c:v>3.4198620240393717E-3</c:v>
                </c:pt>
                <c:pt idx="2">
                  <c:v>3.784647306603571E-3</c:v>
                </c:pt>
                <c:pt idx="3">
                  <c:v>4.9797990876362776E-3</c:v>
                </c:pt>
                <c:pt idx="4">
                  <c:v>1.2341241217185557E-2</c:v>
                </c:pt>
              </c:numCache>
            </c:numRef>
          </c:val>
          <c:extLst>
            <c:ext xmlns:c16="http://schemas.microsoft.com/office/drawing/2014/chart" uri="{C3380CC4-5D6E-409C-BE32-E72D297353CC}">
              <c16:uniqueId val="{00000000-E364-194B-B3B4-32E78127B6F6}"/>
            </c:ext>
          </c:extLst>
        </c:ser>
        <c:ser>
          <c:idx val="9"/>
          <c:order val="9"/>
          <c:tx>
            <c:strRef>
              <c:f>'TEA Graphs'!$A$256</c:f>
              <c:strCache>
                <c:ptCount val="1"/>
                <c:pt idx="0">
                  <c:v>Natural gas-fired boiler or furnace + WHR</c:v>
                </c:pt>
              </c:strCache>
            </c:strRef>
          </c:tx>
          <c:spPr>
            <a:solidFill>
              <a:srgbClr val="E96217"/>
            </a:solidFill>
            <a:ln>
              <a:noFill/>
            </a:ln>
            <a:effectLst/>
          </c:spPr>
          <c:invertIfNegative val="0"/>
          <c:cat>
            <c:strRef>
              <c:f>'TEA Graphs'!$B$246:$F$246</c:f>
              <c:strCache>
                <c:ptCount val="5"/>
                <c:pt idx="0">
                  <c:v>&lt;100 °C</c:v>
                </c:pt>
                <c:pt idx="1">
                  <c:v>100-200 °C</c:v>
                </c:pt>
                <c:pt idx="2">
                  <c:v>200-500 °C</c:v>
                </c:pt>
                <c:pt idx="3">
                  <c:v>500-1000 °C</c:v>
                </c:pt>
                <c:pt idx="4">
                  <c:v>1000-1800 °C</c:v>
                </c:pt>
              </c:strCache>
            </c:strRef>
          </c:cat>
          <c:val>
            <c:numRef>
              <c:f>'TEA Graphs'!$B$256:$F$256</c:f>
              <c:numCache>
                <c:formatCode>0.00</c:formatCode>
                <c:ptCount val="5"/>
                <c:pt idx="0">
                  <c:v>2.9272853300254527E-3</c:v>
                </c:pt>
                <c:pt idx="1">
                  <c:v>2.9795129458752441E-3</c:v>
                </c:pt>
                <c:pt idx="2">
                  <c:v>3.1401996586783881E-3</c:v>
                </c:pt>
                <c:pt idx="3">
                  <c:v>3.7116297246734199E-3</c:v>
                </c:pt>
                <c:pt idx="4">
                  <c:v>5.3344385506120433E-3</c:v>
                </c:pt>
              </c:numCache>
            </c:numRef>
          </c:val>
          <c:extLst>
            <c:ext xmlns:c16="http://schemas.microsoft.com/office/drawing/2014/chart" uri="{C3380CC4-5D6E-409C-BE32-E72D297353CC}">
              <c16:uniqueId val="{00000001-E364-194B-B3B4-32E78127B6F6}"/>
            </c:ext>
          </c:extLst>
        </c:ser>
        <c:dLbls>
          <c:showLegendKey val="0"/>
          <c:showVal val="0"/>
          <c:showCatName val="0"/>
          <c:showSerName val="0"/>
          <c:showPercent val="0"/>
          <c:showBubbleSize val="0"/>
        </c:dLbls>
        <c:gapWidth val="219"/>
        <c:axId val="498484735"/>
        <c:axId val="1108598559"/>
      </c:barChart>
      <c:catAx>
        <c:axId val="498484735"/>
        <c:scaling>
          <c:orientation val="minMax"/>
        </c:scaling>
        <c:delete val="1"/>
        <c:axPos val="b"/>
        <c:numFmt formatCode="General" sourceLinked="1"/>
        <c:majorTickMark val="none"/>
        <c:minorTickMark val="none"/>
        <c:tickLblPos val="nextTo"/>
        <c:crossAx val="1108598559"/>
        <c:crosses val="autoZero"/>
        <c:auto val="1"/>
        <c:lblAlgn val="ctr"/>
        <c:lblOffset val="100"/>
        <c:noMultiLvlLbl val="0"/>
      </c:catAx>
      <c:valAx>
        <c:axId val="1108598559"/>
        <c:scaling>
          <c:orientation val="minMax"/>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1800" b="0" i="0" u="none" strike="noStrike" kern="1200" baseline="0">
                    <a:solidFill>
                      <a:schemeClr val="tx1">
                        <a:lumMod val="85000"/>
                        <a:lumOff val="15000"/>
                      </a:schemeClr>
                    </a:solidFill>
                    <a:latin typeface="+mn-lt"/>
                    <a:ea typeface="+mn-ea"/>
                    <a:cs typeface="+mn-cs"/>
                  </a:defRPr>
                </a:pPr>
                <a:r>
                  <a:rPr lang="en-US" sz="1800">
                    <a:solidFill>
                      <a:schemeClr val="tx1">
                        <a:lumMod val="85000"/>
                        <a:lumOff val="15000"/>
                      </a:schemeClr>
                    </a:solidFill>
                  </a:rPr>
                  <a:t>PM</a:t>
                </a:r>
                <a:r>
                  <a:rPr lang="en-US" sz="1800" baseline="-25000">
                    <a:solidFill>
                      <a:schemeClr val="tx1">
                        <a:lumMod val="85000"/>
                        <a:lumOff val="15000"/>
                      </a:schemeClr>
                    </a:solidFill>
                  </a:rPr>
                  <a:t>2.5</a:t>
                </a:r>
                <a:endParaRPr lang="en-US" sz="1800">
                  <a:solidFill>
                    <a:schemeClr val="tx1">
                      <a:lumMod val="85000"/>
                      <a:lumOff val="15000"/>
                    </a:schemeClr>
                  </a:solidFill>
                </a:endParaRPr>
              </a:p>
            </c:rich>
          </c:tx>
          <c:layout>
            <c:manualLayout>
              <c:xMode val="edge"/>
              <c:yMode val="edge"/>
              <c:x val="8.592718630059136E-3"/>
              <c:y val="0.57340236994600169"/>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85000"/>
                      <a:lumOff val="1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85000"/>
                    <a:lumOff val="15000"/>
                  </a:schemeClr>
                </a:solidFill>
                <a:latin typeface="+mn-lt"/>
                <a:ea typeface="+mn-ea"/>
                <a:cs typeface="+mn-cs"/>
              </a:defRPr>
            </a:pPr>
            <a:endParaRPr lang="en-US"/>
          </a:p>
        </c:txPr>
        <c:crossAx val="498484735"/>
        <c:crosses val="autoZero"/>
        <c:crossBetween val="between"/>
      </c:valAx>
      <c:spPr>
        <a:solidFill>
          <a:schemeClr val="bg1">
            <a:lumMod val="85000"/>
          </a:schemeClr>
        </a:solidFill>
        <a:ln>
          <a:noFill/>
        </a:ln>
        <a:effectLst/>
      </c:spPr>
    </c:plotArea>
    <c:legend>
      <c:legendPos val="t"/>
      <c:layout>
        <c:manualLayout>
          <c:xMode val="edge"/>
          <c:yMode val="edge"/>
          <c:x val="0.10576960617289208"/>
          <c:y val="0.12636568661376943"/>
          <c:w val="0.78234007686569651"/>
          <c:h val="0.2526199900356400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85000"/>
                  <a:lumOff val="1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04347644620863E-2"/>
          <c:y val="7.3848106145651918E-2"/>
          <c:w val="0.89182116579447346"/>
          <c:h val="0.74975991702595046"/>
        </c:manualLayout>
      </c:layout>
      <c:barChart>
        <c:barDir val="col"/>
        <c:grouping val="clustered"/>
        <c:varyColors val="0"/>
        <c:ser>
          <c:idx val="0"/>
          <c:order val="0"/>
          <c:tx>
            <c:strRef>
              <c:f>'TEA Graphs'!$A$273</c:f>
              <c:strCache>
                <c:ptCount val="1"/>
                <c:pt idx="0">
                  <c:v>Heat pump - grid</c:v>
                </c:pt>
              </c:strCache>
            </c:strRef>
          </c:tx>
          <c:spPr>
            <a:solidFill>
              <a:srgbClr val="002060"/>
            </a:solidFill>
            <a:ln>
              <a:noFill/>
            </a:ln>
            <a:effectLst/>
          </c:spPr>
          <c:invertIfNegative val="0"/>
          <c:cat>
            <c:strRef>
              <c:f>'TEA Graphs'!$B$272:$F$272</c:f>
              <c:strCache>
                <c:ptCount val="5"/>
                <c:pt idx="0">
                  <c:v>&lt;100 °C</c:v>
                </c:pt>
                <c:pt idx="1">
                  <c:v>100-200 °C</c:v>
                </c:pt>
                <c:pt idx="2">
                  <c:v>200-500 °C</c:v>
                </c:pt>
                <c:pt idx="3">
                  <c:v>500-1000 °C</c:v>
                </c:pt>
                <c:pt idx="4">
                  <c:v>1000-1800 °C</c:v>
                </c:pt>
              </c:strCache>
            </c:strRef>
          </c:cat>
          <c:val>
            <c:numRef>
              <c:f>'TEA Graphs'!$B$273:$F$273</c:f>
              <c:numCache>
                <c:formatCode>0.00</c:formatCode>
                <c:ptCount val="5"/>
                <c:pt idx="0">
                  <c:v>0.71269900037023315</c:v>
                </c:pt>
                <c:pt idx="1">
                  <c:v>1.1986301369863013</c:v>
                </c:pt>
              </c:numCache>
            </c:numRef>
          </c:val>
          <c:extLst>
            <c:ext xmlns:c16="http://schemas.microsoft.com/office/drawing/2014/chart" uri="{C3380CC4-5D6E-409C-BE32-E72D297353CC}">
              <c16:uniqueId val="{00000000-EFE7-46DE-8DDE-B63D2D63FE13}"/>
            </c:ext>
          </c:extLst>
        </c:ser>
        <c:ser>
          <c:idx val="3"/>
          <c:order val="1"/>
          <c:tx>
            <c:strRef>
              <c:f>'TEA Graphs'!$A$274</c:f>
              <c:strCache>
                <c:ptCount val="1"/>
                <c:pt idx="0">
                  <c:v>Electric resistance boiler or furnace - grid</c:v>
                </c:pt>
              </c:strCache>
            </c:strRef>
          </c:tx>
          <c:spPr>
            <a:solidFill>
              <a:schemeClr val="accent4"/>
            </a:solidFill>
            <a:ln>
              <a:noFill/>
            </a:ln>
            <a:effectLst/>
          </c:spPr>
          <c:invertIfNegative val="0"/>
          <c:cat>
            <c:strRef>
              <c:f>'TEA Graphs'!$B$272:$F$272</c:f>
              <c:strCache>
                <c:ptCount val="5"/>
                <c:pt idx="0">
                  <c:v>&lt;100 °C</c:v>
                </c:pt>
                <c:pt idx="1">
                  <c:v>100-200 °C</c:v>
                </c:pt>
                <c:pt idx="2">
                  <c:v>200-500 °C</c:v>
                </c:pt>
                <c:pt idx="3">
                  <c:v>500-1000 °C</c:v>
                </c:pt>
                <c:pt idx="4">
                  <c:v>1000-1800 °C</c:v>
                </c:pt>
              </c:strCache>
            </c:strRef>
          </c:cat>
          <c:val>
            <c:numRef>
              <c:f>'TEA Graphs'!$B$274:$F$274</c:f>
              <c:numCache>
                <c:formatCode>0.00</c:formatCode>
                <c:ptCount val="5"/>
                <c:pt idx="0">
                  <c:v>2.6636225266362255</c:v>
                </c:pt>
                <c:pt idx="1">
                  <c:v>2.6636225266362255</c:v>
                </c:pt>
                <c:pt idx="2">
                  <c:v>2.6636225266362255</c:v>
                </c:pt>
                <c:pt idx="3">
                  <c:v>2.6636225266362255</c:v>
                </c:pt>
                <c:pt idx="4">
                  <c:v>2.6636225266362255</c:v>
                </c:pt>
              </c:numCache>
            </c:numRef>
          </c:val>
          <c:extLst>
            <c:ext xmlns:c16="http://schemas.microsoft.com/office/drawing/2014/chart" uri="{C3380CC4-5D6E-409C-BE32-E72D297353CC}">
              <c16:uniqueId val="{00000001-EFE7-46DE-8DDE-B63D2D63FE13}"/>
            </c:ext>
          </c:extLst>
        </c:ser>
        <c:ser>
          <c:idx val="4"/>
          <c:order val="2"/>
          <c:tx>
            <c:strRef>
              <c:f>'TEA Graphs'!$A$275</c:f>
              <c:strCache>
                <c:ptCount val="1"/>
                <c:pt idx="0">
                  <c:v>Coal-fired boiler or furnace</c:v>
                </c:pt>
              </c:strCache>
            </c:strRef>
          </c:tx>
          <c:spPr>
            <a:solidFill>
              <a:schemeClr val="accent5"/>
            </a:solidFill>
            <a:ln>
              <a:noFill/>
            </a:ln>
            <a:effectLst/>
          </c:spPr>
          <c:invertIfNegative val="0"/>
          <c:cat>
            <c:strRef>
              <c:f>'TEA Graphs'!$B$272:$F$272</c:f>
              <c:strCache>
                <c:ptCount val="5"/>
                <c:pt idx="0">
                  <c:v>&lt;100 °C</c:v>
                </c:pt>
                <c:pt idx="1">
                  <c:v>100-200 °C</c:v>
                </c:pt>
                <c:pt idx="2">
                  <c:v>200-500 °C</c:v>
                </c:pt>
                <c:pt idx="3">
                  <c:v>500-1000 °C</c:v>
                </c:pt>
                <c:pt idx="4">
                  <c:v>1000-1800 °C</c:v>
                </c:pt>
              </c:strCache>
            </c:strRef>
          </c:cat>
          <c:val>
            <c:numRef>
              <c:f>'TEA Graphs'!$B$275:$F$275</c:f>
              <c:numCache>
                <c:formatCode>0.00</c:formatCode>
                <c:ptCount val="5"/>
                <c:pt idx="0">
                  <c:v>1.1103197048858031</c:v>
                </c:pt>
                <c:pt idx="1">
                  <c:v>1.1370743965697985</c:v>
                </c:pt>
                <c:pt idx="2">
                  <c:v>1.2583623322039101</c:v>
                </c:pt>
                <c:pt idx="3">
                  <c:v>1.6557399107946187</c:v>
                </c:pt>
                <c:pt idx="4">
                  <c:v>4.1033554310997076</c:v>
                </c:pt>
              </c:numCache>
            </c:numRef>
          </c:val>
          <c:extLst>
            <c:ext xmlns:c16="http://schemas.microsoft.com/office/drawing/2014/chart" uri="{C3380CC4-5D6E-409C-BE32-E72D297353CC}">
              <c16:uniqueId val="{00000002-EFE7-46DE-8DDE-B63D2D63FE13}"/>
            </c:ext>
          </c:extLst>
        </c:ser>
        <c:ser>
          <c:idx val="1"/>
          <c:order val="3"/>
          <c:tx>
            <c:strRef>
              <c:f>'TEA Graphs'!$A$276</c:f>
              <c:strCache>
                <c:ptCount val="1"/>
                <c:pt idx="0">
                  <c:v>Coal-fired boiler or furnace + WHR</c:v>
                </c:pt>
              </c:strCache>
            </c:strRef>
          </c:tx>
          <c:spPr>
            <a:solidFill>
              <a:schemeClr val="accent5">
                <a:lumMod val="40000"/>
                <a:lumOff val="60000"/>
              </a:schemeClr>
            </a:solidFill>
            <a:ln>
              <a:noFill/>
            </a:ln>
            <a:effectLst/>
          </c:spPr>
          <c:invertIfNegative val="0"/>
          <c:cat>
            <c:strRef>
              <c:f>'TEA Graphs'!$B$272:$F$272</c:f>
              <c:strCache>
                <c:ptCount val="5"/>
                <c:pt idx="0">
                  <c:v>&lt;100 °C</c:v>
                </c:pt>
                <c:pt idx="1">
                  <c:v>100-200 °C</c:v>
                </c:pt>
                <c:pt idx="2">
                  <c:v>200-500 °C</c:v>
                </c:pt>
                <c:pt idx="3">
                  <c:v>500-1000 °C</c:v>
                </c:pt>
                <c:pt idx="4">
                  <c:v>1000-1800 °C</c:v>
                </c:pt>
              </c:strCache>
            </c:strRef>
          </c:cat>
          <c:val>
            <c:numRef>
              <c:f>'TEA Graphs'!$B$276:$F$276</c:f>
              <c:numCache>
                <c:formatCode>0.00</c:formatCode>
                <c:ptCount val="5"/>
                <c:pt idx="0">
                  <c:v>0.97329692742831964</c:v>
                </c:pt>
                <c:pt idx="1">
                  <c:v>0.99066215572093252</c:v>
                </c:pt>
                <c:pt idx="2">
                  <c:v>1.0440890909929024</c:v>
                </c:pt>
                <c:pt idx="3">
                  <c:v>1.2340846209019363</c:v>
                </c:pt>
                <c:pt idx="4">
                  <c:v>1.773654449605955</c:v>
                </c:pt>
              </c:numCache>
            </c:numRef>
          </c:val>
          <c:extLst>
            <c:ext xmlns:c16="http://schemas.microsoft.com/office/drawing/2014/chart" uri="{C3380CC4-5D6E-409C-BE32-E72D297353CC}">
              <c16:uniqueId val="{00000000-BE03-49EA-9972-13336C7B946A}"/>
            </c:ext>
          </c:extLst>
        </c:ser>
        <c:ser>
          <c:idx val="2"/>
          <c:order val="4"/>
          <c:tx>
            <c:strRef>
              <c:f>'TEA Graphs'!$A$277</c:f>
              <c:strCache>
                <c:ptCount val="1"/>
                <c:pt idx="0">
                  <c:v>Biomass-fired boiler or furnace</c:v>
                </c:pt>
              </c:strCache>
            </c:strRef>
          </c:tx>
          <c:spPr>
            <a:solidFill>
              <a:schemeClr val="accent3"/>
            </a:solidFill>
            <a:ln>
              <a:noFill/>
            </a:ln>
            <a:effectLst/>
          </c:spPr>
          <c:invertIfNegative val="0"/>
          <c:cat>
            <c:strRef>
              <c:f>'TEA Graphs'!$B$272:$F$272</c:f>
              <c:strCache>
                <c:ptCount val="5"/>
                <c:pt idx="0">
                  <c:v>&lt;100 °C</c:v>
                </c:pt>
                <c:pt idx="1">
                  <c:v>100-200 °C</c:v>
                </c:pt>
                <c:pt idx="2">
                  <c:v>200-500 °C</c:v>
                </c:pt>
                <c:pt idx="3">
                  <c:v>500-1000 °C</c:v>
                </c:pt>
                <c:pt idx="4">
                  <c:v>1000-1800 °C</c:v>
                </c:pt>
              </c:strCache>
            </c:strRef>
          </c:cat>
          <c:val>
            <c:numRef>
              <c:f>'TEA Graphs'!$B$277:$F$277</c:f>
              <c:numCache>
                <c:formatCode>0.00</c:formatCode>
                <c:ptCount val="5"/>
                <c:pt idx="0">
                  <c:v>0.12112578598754216</c:v>
                </c:pt>
                <c:pt idx="1">
                  <c:v>0.12404447962579619</c:v>
                </c:pt>
                <c:pt idx="2">
                  <c:v>0.13727589078588109</c:v>
                </c:pt>
                <c:pt idx="3">
                  <c:v>0.18062617208668569</c:v>
                </c:pt>
                <c:pt idx="4">
                  <c:v>0.44763877430178622</c:v>
                </c:pt>
              </c:numCache>
            </c:numRef>
          </c:val>
          <c:extLst>
            <c:ext xmlns:c16="http://schemas.microsoft.com/office/drawing/2014/chart" uri="{C3380CC4-5D6E-409C-BE32-E72D297353CC}">
              <c16:uniqueId val="{00000001-BE03-49EA-9972-13336C7B946A}"/>
            </c:ext>
          </c:extLst>
        </c:ser>
        <c:ser>
          <c:idx val="5"/>
          <c:order val="5"/>
          <c:tx>
            <c:strRef>
              <c:f>'TEA Graphs'!$A$278</c:f>
              <c:strCache>
                <c:ptCount val="1"/>
                <c:pt idx="0">
                  <c:v>Biomass-fired boiler or furnace + WHR</c:v>
                </c:pt>
              </c:strCache>
            </c:strRef>
          </c:tx>
          <c:spPr>
            <a:solidFill>
              <a:schemeClr val="accent6"/>
            </a:solidFill>
            <a:ln>
              <a:noFill/>
            </a:ln>
            <a:effectLst/>
          </c:spPr>
          <c:invertIfNegative val="0"/>
          <c:cat>
            <c:strRef>
              <c:f>'TEA Graphs'!$B$272:$F$272</c:f>
              <c:strCache>
                <c:ptCount val="5"/>
                <c:pt idx="0">
                  <c:v>&lt;100 °C</c:v>
                </c:pt>
                <c:pt idx="1">
                  <c:v>100-200 °C</c:v>
                </c:pt>
                <c:pt idx="2">
                  <c:v>200-500 °C</c:v>
                </c:pt>
                <c:pt idx="3">
                  <c:v>500-1000 °C</c:v>
                </c:pt>
                <c:pt idx="4">
                  <c:v>1000-1800 °C</c:v>
                </c:pt>
              </c:strCache>
            </c:strRef>
          </c:cat>
          <c:val>
            <c:numRef>
              <c:f>'TEA Graphs'!$B$278:$F$278</c:f>
              <c:numCache>
                <c:formatCode>0.00</c:formatCode>
                <c:ptCount val="5"/>
                <c:pt idx="0">
                  <c:v>0.10617784662854396</c:v>
                </c:pt>
                <c:pt idx="1">
                  <c:v>0.10807223516955627</c:v>
                </c:pt>
                <c:pt idx="2">
                  <c:v>0.11390062810831662</c:v>
                </c:pt>
                <c:pt idx="3">
                  <c:v>0.13462741318930213</c:v>
                </c:pt>
                <c:pt idx="4">
                  <c:v>0.19348957632064964</c:v>
                </c:pt>
              </c:numCache>
            </c:numRef>
          </c:val>
          <c:extLst>
            <c:ext xmlns:c16="http://schemas.microsoft.com/office/drawing/2014/chart" uri="{C3380CC4-5D6E-409C-BE32-E72D297353CC}">
              <c16:uniqueId val="{00000002-BE03-49EA-9972-13336C7B946A}"/>
            </c:ext>
          </c:extLst>
        </c:ser>
        <c:ser>
          <c:idx val="6"/>
          <c:order val="6"/>
          <c:tx>
            <c:strRef>
              <c:f>'TEA Graphs'!$A$279</c:f>
              <c:strCache>
                <c:ptCount val="1"/>
                <c:pt idx="0">
                  <c:v>Petroleum-fired boiler or furnace</c:v>
                </c:pt>
              </c:strCache>
            </c:strRef>
          </c:tx>
          <c:spPr>
            <a:solidFill>
              <a:schemeClr val="accent6">
                <a:lumMod val="50000"/>
              </a:schemeClr>
            </a:solidFill>
            <a:ln>
              <a:noFill/>
            </a:ln>
            <a:effectLst/>
          </c:spPr>
          <c:invertIfNegative val="0"/>
          <c:cat>
            <c:strRef>
              <c:f>'TEA Graphs'!$B$272:$F$272</c:f>
              <c:strCache>
                <c:ptCount val="5"/>
                <c:pt idx="0">
                  <c:v>&lt;100 °C</c:v>
                </c:pt>
                <c:pt idx="1">
                  <c:v>100-200 °C</c:v>
                </c:pt>
                <c:pt idx="2">
                  <c:v>200-500 °C</c:v>
                </c:pt>
                <c:pt idx="3">
                  <c:v>500-1000 °C</c:v>
                </c:pt>
                <c:pt idx="4">
                  <c:v>1000-1800 °C</c:v>
                </c:pt>
              </c:strCache>
            </c:strRef>
          </c:cat>
          <c:val>
            <c:numRef>
              <c:f>'TEA Graphs'!$B$279:$F$279</c:f>
              <c:numCache>
                <c:formatCode>0.00</c:formatCode>
                <c:ptCount val="5"/>
                <c:pt idx="0">
                  <c:v>0.27712921178247174</c:v>
                </c:pt>
                <c:pt idx="1">
                  <c:v>0.28380702411457948</c:v>
                </c:pt>
                <c:pt idx="2">
                  <c:v>0.31407977335346793</c:v>
                </c:pt>
                <c:pt idx="3">
                  <c:v>0.41326285967561571</c:v>
                </c:pt>
                <c:pt idx="4">
                  <c:v>1.0241731739786999</c:v>
                </c:pt>
              </c:numCache>
            </c:numRef>
          </c:val>
          <c:extLst>
            <c:ext xmlns:c16="http://schemas.microsoft.com/office/drawing/2014/chart" uri="{C3380CC4-5D6E-409C-BE32-E72D297353CC}">
              <c16:uniqueId val="{00000003-BE03-49EA-9972-13336C7B946A}"/>
            </c:ext>
          </c:extLst>
        </c:ser>
        <c:ser>
          <c:idx val="7"/>
          <c:order val="7"/>
          <c:tx>
            <c:strRef>
              <c:f>'TEA Graphs'!$A$280</c:f>
              <c:strCache>
                <c:ptCount val="1"/>
                <c:pt idx="0">
                  <c:v>Petroleum-fired boiler or furnace + WHR</c:v>
                </c:pt>
              </c:strCache>
            </c:strRef>
          </c:tx>
          <c:spPr>
            <a:solidFill>
              <a:schemeClr val="accent2">
                <a:lumMod val="60000"/>
              </a:schemeClr>
            </a:solidFill>
            <a:ln>
              <a:noFill/>
            </a:ln>
            <a:effectLst/>
          </c:spPr>
          <c:invertIfNegative val="0"/>
          <c:cat>
            <c:strRef>
              <c:f>'TEA Graphs'!$B$272:$F$272</c:f>
              <c:strCache>
                <c:ptCount val="5"/>
                <c:pt idx="0">
                  <c:v>&lt;100 °C</c:v>
                </c:pt>
                <c:pt idx="1">
                  <c:v>100-200 °C</c:v>
                </c:pt>
                <c:pt idx="2">
                  <c:v>200-500 °C</c:v>
                </c:pt>
                <c:pt idx="3">
                  <c:v>500-1000 °C</c:v>
                </c:pt>
                <c:pt idx="4">
                  <c:v>1000-1800 °C</c:v>
                </c:pt>
              </c:strCache>
            </c:strRef>
          </c:cat>
          <c:val>
            <c:numRef>
              <c:f>'TEA Graphs'!$B$280:$F$280</c:f>
              <c:numCache>
                <c:formatCode>0.00</c:formatCode>
                <c:ptCount val="5"/>
                <c:pt idx="0">
                  <c:v>0.24292913936554297</c:v>
                </c:pt>
                <c:pt idx="1">
                  <c:v>0.24726339733464694</c:v>
                </c:pt>
                <c:pt idx="2">
                  <c:v>0.26059844344318822</c:v>
                </c:pt>
                <c:pt idx="3">
                  <c:v>0.30802020063095159</c:v>
                </c:pt>
                <c:pt idx="4">
                  <c:v>0.44269362907895643</c:v>
                </c:pt>
              </c:numCache>
            </c:numRef>
          </c:val>
          <c:extLst>
            <c:ext xmlns:c16="http://schemas.microsoft.com/office/drawing/2014/chart" uri="{C3380CC4-5D6E-409C-BE32-E72D297353CC}">
              <c16:uniqueId val="{00000004-BE03-49EA-9972-13336C7B946A}"/>
            </c:ext>
          </c:extLst>
        </c:ser>
        <c:ser>
          <c:idx val="8"/>
          <c:order val="8"/>
          <c:tx>
            <c:strRef>
              <c:f>'TEA Graphs'!$A$281</c:f>
              <c:strCache>
                <c:ptCount val="1"/>
                <c:pt idx="0">
                  <c:v>Natural gas-fired boiler or furnace</c:v>
                </c:pt>
              </c:strCache>
            </c:strRef>
          </c:tx>
          <c:spPr>
            <a:solidFill>
              <a:srgbClr val="700000"/>
            </a:solidFill>
            <a:ln>
              <a:noFill/>
            </a:ln>
            <a:effectLst/>
          </c:spPr>
          <c:invertIfNegative val="0"/>
          <c:cat>
            <c:strRef>
              <c:f>'TEA Graphs'!$B$272:$F$272</c:f>
              <c:strCache>
                <c:ptCount val="5"/>
                <c:pt idx="0">
                  <c:v>&lt;100 °C</c:v>
                </c:pt>
                <c:pt idx="1">
                  <c:v>100-200 °C</c:v>
                </c:pt>
                <c:pt idx="2">
                  <c:v>200-500 °C</c:v>
                </c:pt>
                <c:pt idx="3">
                  <c:v>500-1000 °C</c:v>
                </c:pt>
                <c:pt idx="4">
                  <c:v>1000-1800 °C</c:v>
                </c:pt>
              </c:strCache>
            </c:strRef>
          </c:cat>
          <c:val>
            <c:numRef>
              <c:f>'TEA Graphs'!$B$281:$F$281</c:f>
              <c:numCache>
                <c:formatCode>0.00</c:formatCode>
                <c:ptCount val="5"/>
                <c:pt idx="0">
                  <c:v>0.4921213216017028</c:v>
                </c:pt>
                <c:pt idx="1">
                  <c:v>0.50397966670053906</c:v>
                </c:pt>
                <c:pt idx="2">
                  <c:v>0.55773749781526316</c:v>
                </c:pt>
                <c:pt idx="3">
                  <c:v>0.73386512870429366</c:v>
                </c:pt>
                <c:pt idx="4">
                  <c:v>1.8187092320062928</c:v>
                </c:pt>
              </c:numCache>
            </c:numRef>
          </c:val>
          <c:extLst>
            <c:ext xmlns:c16="http://schemas.microsoft.com/office/drawing/2014/chart" uri="{C3380CC4-5D6E-409C-BE32-E72D297353CC}">
              <c16:uniqueId val="{00000000-1888-3048-A137-B2D8DF7D2A9C}"/>
            </c:ext>
          </c:extLst>
        </c:ser>
        <c:ser>
          <c:idx val="9"/>
          <c:order val="9"/>
          <c:tx>
            <c:strRef>
              <c:f>'TEA Graphs'!$A$282</c:f>
              <c:strCache>
                <c:ptCount val="1"/>
                <c:pt idx="0">
                  <c:v>Natural gas-fired boiler or furnace + WHR</c:v>
                </c:pt>
              </c:strCache>
            </c:strRef>
          </c:tx>
          <c:spPr>
            <a:solidFill>
              <a:srgbClr val="E96217"/>
            </a:solidFill>
            <a:ln>
              <a:noFill/>
            </a:ln>
            <a:effectLst/>
          </c:spPr>
          <c:invertIfNegative val="0"/>
          <c:cat>
            <c:strRef>
              <c:f>'TEA Graphs'!$B$272:$F$272</c:f>
              <c:strCache>
                <c:ptCount val="5"/>
                <c:pt idx="0">
                  <c:v>&lt;100 °C</c:v>
                </c:pt>
                <c:pt idx="1">
                  <c:v>100-200 °C</c:v>
                </c:pt>
                <c:pt idx="2">
                  <c:v>200-500 °C</c:v>
                </c:pt>
                <c:pt idx="3">
                  <c:v>500-1000 °C</c:v>
                </c:pt>
                <c:pt idx="4">
                  <c:v>1000-1800 °C</c:v>
                </c:pt>
              </c:strCache>
            </c:strRef>
          </c:cat>
          <c:val>
            <c:numRef>
              <c:f>'TEA Graphs'!$B$282:$F$282</c:f>
              <c:numCache>
                <c:formatCode>0.00</c:formatCode>
                <c:ptCount val="5"/>
                <c:pt idx="0">
                  <c:v>0.43138941705638251</c:v>
                </c:pt>
                <c:pt idx="1">
                  <c:v>0.43908611833950967</c:v>
                </c:pt>
                <c:pt idx="2">
                  <c:v>0.46276626548944672</c:v>
                </c:pt>
                <c:pt idx="3">
                  <c:v>0.54697701205713567</c:v>
                </c:pt>
                <c:pt idx="4">
                  <c:v>0.78612778640598546</c:v>
                </c:pt>
              </c:numCache>
            </c:numRef>
          </c:val>
          <c:extLst>
            <c:ext xmlns:c16="http://schemas.microsoft.com/office/drawing/2014/chart" uri="{C3380CC4-5D6E-409C-BE32-E72D297353CC}">
              <c16:uniqueId val="{00000001-1888-3048-A137-B2D8DF7D2A9C}"/>
            </c:ext>
          </c:extLst>
        </c:ser>
        <c:dLbls>
          <c:showLegendKey val="0"/>
          <c:showVal val="0"/>
          <c:showCatName val="0"/>
          <c:showSerName val="0"/>
          <c:showPercent val="0"/>
          <c:showBubbleSize val="0"/>
        </c:dLbls>
        <c:gapWidth val="219"/>
        <c:axId val="498484735"/>
        <c:axId val="1108598559"/>
      </c:barChart>
      <c:catAx>
        <c:axId val="49848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85000"/>
                    <a:lumOff val="15000"/>
                  </a:schemeClr>
                </a:solidFill>
                <a:latin typeface="+mn-lt"/>
                <a:ea typeface="+mn-ea"/>
                <a:cs typeface="+mn-cs"/>
              </a:defRPr>
            </a:pPr>
            <a:endParaRPr lang="en-US"/>
          </a:p>
        </c:txPr>
        <c:crossAx val="1108598559"/>
        <c:crosses val="autoZero"/>
        <c:auto val="1"/>
        <c:lblAlgn val="ctr"/>
        <c:lblOffset val="100"/>
        <c:noMultiLvlLbl val="0"/>
      </c:catAx>
      <c:valAx>
        <c:axId val="1108598559"/>
        <c:scaling>
          <c:orientation val="minMax"/>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1800" b="0" i="0" u="none" strike="noStrike" kern="1200" baseline="0">
                    <a:solidFill>
                      <a:schemeClr val="tx1">
                        <a:lumMod val="85000"/>
                        <a:lumOff val="15000"/>
                      </a:schemeClr>
                    </a:solidFill>
                    <a:latin typeface="+mn-lt"/>
                    <a:ea typeface="+mn-ea"/>
                    <a:cs typeface="+mn-cs"/>
                  </a:defRPr>
                </a:pPr>
                <a:r>
                  <a:rPr lang="en-US" sz="1800">
                    <a:solidFill>
                      <a:schemeClr val="tx1">
                        <a:lumMod val="85000"/>
                        <a:lumOff val="15000"/>
                      </a:schemeClr>
                    </a:solidFill>
                  </a:rPr>
                  <a:t>NO</a:t>
                </a:r>
                <a:r>
                  <a:rPr lang="en-US" sz="1800" baseline="-25000">
                    <a:solidFill>
                      <a:schemeClr val="tx1">
                        <a:lumMod val="85000"/>
                        <a:lumOff val="15000"/>
                      </a:schemeClr>
                    </a:solidFill>
                  </a:rPr>
                  <a:t>X</a:t>
                </a:r>
                <a:endParaRPr lang="en-US" sz="1800">
                  <a:solidFill>
                    <a:schemeClr val="tx1">
                      <a:lumMod val="85000"/>
                      <a:lumOff val="15000"/>
                    </a:schemeClr>
                  </a:solidFill>
                </a:endParaRPr>
              </a:p>
            </c:rich>
          </c:tx>
          <c:layout>
            <c:manualLayout>
              <c:xMode val="edge"/>
              <c:yMode val="edge"/>
              <c:x val="1.162097237800095E-2"/>
              <c:y val="0.35237698242854498"/>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85000"/>
                      <a:lumOff val="1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85000"/>
                    <a:lumOff val="15000"/>
                  </a:schemeClr>
                </a:solidFill>
                <a:latin typeface="+mn-lt"/>
                <a:ea typeface="+mn-ea"/>
                <a:cs typeface="+mn-cs"/>
              </a:defRPr>
            </a:pPr>
            <a:endParaRPr lang="en-US"/>
          </a:p>
        </c:txPr>
        <c:crossAx val="498484735"/>
        <c:crosses val="autoZero"/>
        <c:crossBetween val="between"/>
      </c:valAx>
      <c:spPr>
        <a:solidFill>
          <a:schemeClr val="bg1">
            <a:lumMod val="85000"/>
          </a:schemeClr>
        </a:solid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251927848199311E-2"/>
          <c:y val="6.4675760218967121E-2"/>
          <c:w val="0.89703365000853597"/>
          <c:h val="0.8706484795620657"/>
        </c:manualLayout>
      </c:layout>
      <c:barChart>
        <c:barDir val="col"/>
        <c:grouping val="clustered"/>
        <c:varyColors val="0"/>
        <c:ser>
          <c:idx val="0"/>
          <c:order val="0"/>
          <c:tx>
            <c:strRef>
              <c:f>'TEA Graphs'!$A$260</c:f>
              <c:strCache>
                <c:ptCount val="1"/>
                <c:pt idx="0">
                  <c:v>Heat pump - grid</c:v>
                </c:pt>
              </c:strCache>
            </c:strRef>
          </c:tx>
          <c:spPr>
            <a:solidFill>
              <a:srgbClr val="002060"/>
            </a:solidFill>
            <a:ln>
              <a:noFill/>
            </a:ln>
            <a:effectLst/>
          </c:spPr>
          <c:invertIfNegative val="0"/>
          <c:cat>
            <c:strRef>
              <c:f>'TEA Graphs'!$B$259:$F$259</c:f>
              <c:strCache>
                <c:ptCount val="5"/>
                <c:pt idx="0">
                  <c:v>&lt;100 °C</c:v>
                </c:pt>
                <c:pt idx="1">
                  <c:v>100-200 °C</c:v>
                </c:pt>
                <c:pt idx="2">
                  <c:v>200-500 °C</c:v>
                </c:pt>
                <c:pt idx="3">
                  <c:v>500-1000 °C</c:v>
                </c:pt>
                <c:pt idx="4">
                  <c:v>1000-1800 °C</c:v>
                </c:pt>
              </c:strCache>
            </c:strRef>
          </c:cat>
          <c:val>
            <c:numRef>
              <c:f>'TEA Graphs'!$B$260:$F$260</c:f>
              <c:numCache>
                <c:formatCode>0.00</c:formatCode>
                <c:ptCount val="5"/>
                <c:pt idx="0">
                  <c:v>1.3976305072195481</c:v>
                </c:pt>
                <c:pt idx="1">
                  <c:v>2.3505603985056038</c:v>
                </c:pt>
              </c:numCache>
            </c:numRef>
          </c:val>
          <c:extLst>
            <c:ext xmlns:c16="http://schemas.microsoft.com/office/drawing/2014/chart" uri="{C3380CC4-5D6E-409C-BE32-E72D297353CC}">
              <c16:uniqueId val="{00000000-B20B-4CC7-8918-FCC92648B7BF}"/>
            </c:ext>
          </c:extLst>
        </c:ser>
        <c:ser>
          <c:idx val="3"/>
          <c:order val="1"/>
          <c:tx>
            <c:strRef>
              <c:f>'TEA Graphs'!$A$261</c:f>
              <c:strCache>
                <c:ptCount val="1"/>
                <c:pt idx="0">
                  <c:v>Electric resistance boiler or furnace - grid</c:v>
                </c:pt>
              </c:strCache>
            </c:strRef>
          </c:tx>
          <c:spPr>
            <a:solidFill>
              <a:schemeClr val="accent4"/>
            </a:solidFill>
            <a:ln>
              <a:noFill/>
            </a:ln>
            <a:effectLst/>
          </c:spPr>
          <c:invertIfNegative val="0"/>
          <c:cat>
            <c:strRef>
              <c:f>'TEA Graphs'!$B$259:$F$259</c:f>
              <c:strCache>
                <c:ptCount val="5"/>
                <c:pt idx="0">
                  <c:v>&lt;100 °C</c:v>
                </c:pt>
                <c:pt idx="1">
                  <c:v>100-200 °C</c:v>
                </c:pt>
                <c:pt idx="2">
                  <c:v>200-500 °C</c:v>
                </c:pt>
                <c:pt idx="3">
                  <c:v>500-1000 °C</c:v>
                </c:pt>
                <c:pt idx="4">
                  <c:v>1000-1800 °C</c:v>
                </c:pt>
              </c:strCache>
            </c:strRef>
          </c:cat>
          <c:val>
            <c:numRef>
              <c:f>'TEA Graphs'!$B$261:$F$261</c:f>
              <c:numCache>
                <c:formatCode>0.00</c:formatCode>
                <c:ptCount val="5"/>
                <c:pt idx="0">
                  <c:v>5.2234675522346752</c:v>
                </c:pt>
                <c:pt idx="1">
                  <c:v>5.2234675522346752</c:v>
                </c:pt>
                <c:pt idx="2">
                  <c:v>5.2234675522346752</c:v>
                </c:pt>
                <c:pt idx="3">
                  <c:v>5.2234675522346752</c:v>
                </c:pt>
                <c:pt idx="4">
                  <c:v>5.2234675522346752</c:v>
                </c:pt>
              </c:numCache>
            </c:numRef>
          </c:val>
          <c:extLst>
            <c:ext xmlns:c16="http://schemas.microsoft.com/office/drawing/2014/chart" uri="{C3380CC4-5D6E-409C-BE32-E72D297353CC}">
              <c16:uniqueId val="{00000001-B20B-4CC7-8918-FCC92648B7BF}"/>
            </c:ext>
          </c:extLst>
        </c:ser>
        <c:ser>
          <c:idx val="4"/>
          <c:order val="2"/>
          <c:tx>
            <c:strRef>
              <c:f>'TEA Graphs'!$A$262</c:f>
              <c:strCache>
                <c:ptCount val="1"/>
                <c:pt idx="0">
                  <c:v>Coal-fired boiler or furnace</c:v>
                </c:pt>
              </c:strCache>
            </c:strRef>
          </c:tx>
          <c:spPr>
            <a:solidFill>
              <a:schemeClr val="accent5"/>
            </a:solidFill>
            <a:ln>
              <a:noFill/>
            </a:ln>
            <a:effectLst/>
          </c:spPr>
          <c:invertIfNegative val="0"/>
          <c:cat>
            <c:strRef>
              <c:f>'TEA Graphs'!$B$259:$F$259</c:f>
              <c:strCache>
                <c:ptCount val="5"/>
                <c:pt idx="0">
                  <c:v>&lt;100 °C</c:v>
                </c:pt>
                <c:pt idx="1">
                  <c:v>100-200 °C</c:v>
                </c:pt>
                <c:pt idx="2">
                  <c:v>200-500 °C</c:v>
                </c:pt>
                <c:pt idx="3">
                  <c:v>500-1000 °C</c:v>
                </c:pt>
                <c:pt idx="4">
                  <c:v>1000-1800 °C</c:v>
                </c:pt>
              </c:strCache>
            </c:strRef>
          </c:cat>
          <c:val>
            <c:numRef>
              <c:f>'TEA Graphs'!$B$262:$F$262</c:f>
              <c:numCache>
                <c:formatCode>0.00</c:formatCode>
                <c:ptCount val="5"/>
                <c:pt idx="0">
                  <c:v>3.8356498896055018</c:v>
                </c:pt>
                <c:pt idx="1">
                  <c:v>3.9280751881502129</c:v>
                </c:pt>
                <c:pt idx="2">
                  <c:v>4.3470698748862349</c:v>
                </c:pt>
                <c:pt idx="3">
                  <c:v>5.7198287827450462</c:v>
                </c:pt>
                <c:pt idx="4">
                  <c:v>14.175227852889897</c:v>
                </c:pt>
              </c:numCache>
            </c:numRef>
          </c:val>
          <c:extLst>
            <c:ext xmlns:c16="http://schemas.microsoft.com/office/drawing/2014/chart" uri="{C3380CC4-5D6E-409C-BE32-E72D297353CC}">
              <c16:uniqueId val="{00000002-B20B-4CC7-8918-FCC92648B7BF}"/>
            </c:ext>
          </c:extLst>
        </c:ser>
        <c:ser>
          <c:idx val="1"/>
          <c:order val="3"/>
          <c:tx>
            <c:strRef>
              <c:f>'TEA Graphs'!$A$263</c:f>
              <c:strCache>
                <c:ptCount val="1"/>
                <c:pt idx="0">
                  <c:v>Coal-fired boiler or furnace + WHR</c:v>
                </c:pt>
              </c:strCache>
            </c:strRef>
          </c:tx>
          <c:spPr>
            <a:solidFill>
              <a:schemeClr val="accent5">
                <a:lumMod val="40000"/>
                <a:lumOff val="60000"/>
              </a:schemeClr>
            </a:solidFill>
            <a:ln>
              <a:noFill/>
            </a:ln>
            <a:effectLst/>
          </c:spPr>
          <c:invertIfNegative val="0"/>
          <c:cat>
            <c:strRef>
              <c:f>'TEA Graphs'!$B$259:$F$259</c:f>
              <c:strCache>
                <c:ptCount val="5"/>
                <c:pt idx="0">
                  <c:v>&lt;100 °C</c:v>
                </c:pt>
                <c:pt idx="1">
                  <c:v>100-200 °C</c:v>
                </c:pt>
                <c:pt idx="2">
                  <c:v>200-500 °C</c:v>
                </c:pt>
                <c:pt idx="3">
                  <c:v>500-1000 °C</c:v>
                </c:pt>
                <c:pt idx="4">
                  <c:v>1000-1800 °C</c:v>
                </c:pt>
              </c:strCache>
            </c:strRef>
          </c:cat>
          <c:val>
            <c:numRef>
              <c:f>'TEA Graphs'!$B$263:$F$263</c:f>
              <c:numCache>
                <c:formatCode>0.00</c:formatCode>
                <c:ptCount val="5"/>
                <c:pt idx="0">
                  <c:v>3.362298476570559</c:v>
                </c:pt>
                <c:pt idx="1">
                  <c:v>3.422287447035949</c:v>
                </c:pt>
                <c:pt idx="2">
                  <c:v>3.6068532234300266</c:v>
                </c:pt>
                <c:pt idx="3">
                  <c:v>4.2632014176612349</c:v>
                </c:pt>
                <c:pt idx="4">
                  <c:v>6.1271699168205718</c:v>
                </c:pt>
              </c:numCache>
            </c:numRef>
          </c:val>
          <c:extLst>
            <c:ext xmlns:c16="http://schemas.microsoft.com/office/drawing/2014/chart" uri="{C3380CC4-5D6E-409C-BE32-E72D297353CC}">
              <c16:uniqueId val="{00000000-DCD3-45AB-9515-FE01047EBABF}"/>
            </c:ext>
          </c:extLst>
        </c:ser>
        <c:ser>
          <c:idx val="2"/>
          <c:order val="4"/>
          <c:tx>
            <c:strRef>
              <c:f>'TEA Graphs'!$A$264</c:f>
              <c:strCache>
                <c:ptCount val="1"/>
                <c:pt idx="0">
                  <c:v>Biomass-fired boiler or furnace</c:v>
                </c:pt>
              </c:strCache>
            </c:strRef>
          </c:tx>
          <c:spPr>
            <a:solidFill>
              <a:schemeClr val="accent3"/>
            </a:solidFill>
            <a:ln>
              <a:noFill/>
            </a:ln>
            <a:effectLst/>
          </c:spPr>
          <c:invertIfNegative val="0"/>
          <c:cat>
            <c:strRef>
              <c:f>'TEA Graphs'!$B$259:$F$259</c:f>
              <c:strCache>
                <c:ptCount val="5"/>
                <c:pt idx="0">
                  <c:v>&lt;100 °C</c:v>
                </c:pt>
                <c:pt idx="1">
                  <c:v>100-200 °C</c:v>
                </c:pt>
                <c:pt idx="2">
                  <c:v>200-500 °C</c:v>
                </c:pt>
                <c:pt idx="3">
                  <c:v>500-1000 °C</c:v>
                </c:pt>
                <c:pt idx="4">
                  <c:v>1000-1800 °C</c:v>
                </c:pt>
              </c:strCache>
            </c:strRef>
          </c:cat>
          <c:val>
            <c:numRef>
              <c:f>'TEA Graphs'!$B$264:$F$264</c:f>
              <c:numCache>
                <c:formatCode>0.00</c:formatCode>
                <c:ptCount val="5"/>
                <c:pt idx="0">
                  <c:v>0.15208421498095642</c:v>
                </c:pt>
                <c:pt idx="1">
                  <c:v>0.15574889486001561</c:v>
                </c:pt>
                <c:pt idx="2">
                  <c:v>0.17236211031175058</c:v>
                </c:pt>
                <c:pt idx="3">
                  <c:v>0.22679225041019815</c:v>
                </c:pt>
                <c:pt idx="4">
                  <c:v>0.56205035971223016</c:v>
                </c:pt>
              </c:numCache>
            </c:numRef>
          </c:val>
          <c:extLst>
            <c:ext xmlns:c16="http://schemas.microsoft.com/office/drawing/2014/chart" uri="{C3380CC4-5D6E-409C-BE32-E72D297353CC}">
              <c16:uniqueId val="{00000001-DCD3-45AB-9515-FE01047EBABF}"/>
            </c:ext>
          </c:extLst>
        </c:ser>
        <c:ser>
          <c:idx val="5"/>
          <c:order val="5"/>
          <c:tx>
            <c:strRef>
              <c:f>'TEA Graphs'!$A$265</c:f>
              <c:strCache>
                <c:ptCount val="1"/>
                <c:pt idx="0">
                  <c:v>Biomass-fired boiler or furnace + WHR</c:v>
                </c:pt>
              </c:strCache>
            </c:strRef>
          </c:tx>
          <c:spPr>
            <a:solidFill>
              <a:schemeClr val="accent6"/>
            </a:solidFill>
            <a:ln>
              <a:noFill/>
            </a:ln>
            <a:effectLst/>
          </c:spPr>
          <c:invertIfNegative val="0"/>
          <c:cat>
            <c:strRef>
              <c:f>'TEA Graphs'!$B$259:$F$259</c:f>
              <c:strCache>
                <c:ptCount val="5"/>
                <c:pt idx="0">
                  <c:v>&lt;100 °C</c:v>
                </c:pt>
                <c:pt idx="1">
                  <c:v>100-200 °C</c:v>
                </c:pt>
                <c:pt idx="2">
                  <c:v>200-500 °C</c:v>
                </c:pt>
                <c:pt idx="3">
                  <c:v>500-1000 °C</c:v>
                </c:pt>
                <c:pt idx="4">
                  <c:v>1000-1800 °C</c:v>
                </c:pt>
              </c:strCache>
            </c:strRef>
          </c:cat>
          <c:val>
            <c:numRef>
              <c:f>'TEA Graphs'!$B$265:$F$265</c:f>
              <c:numCache>
                <c:formatCode>0.00</c:formatCode>
                <c:ptCount val="5"/>
                <c:pt idx="0">
                  <c:v>0.13331574545597849</c:v>
                </c:pt>
                <c:pt idx="1">
                  <c:v>0.13569431903368398</c:v>
                </c:pt>
                <c:pt idx="2">
                  <c:v>0.14301238559948595</c:v>
                </c:pt>
                <c:pt idx="3">
                  <c:v>0.16903671074561866</c:v>
                </c:pt>
                <c:pt idx="4">
                  <c:v>0.2429434003817354</c:v>
                </c:pt>
              </c:numCache>
            </c:numRef>
          </c:val>
          <c:extLst>
            <c:ext xmlns:c16="http://schemas.microsoft.com/office/drawing/2014/chart" uri="{C3380CC4-5D6E-409C-BE32-E72D297353CC}">
              <c16:uniqueId val="{00000002-DCD3-45AB-9515-FE01047EBABF}"/>
            </c:ext>
          </c:extLst>
        </c:ser>
        <c:ser>
          <c:idx val="6"/>
          <c:order val="6"/>
          <c:tx>
            <c:strRef>
              <c:f>'TEA Graphs'!$A$266</c:f>
              <c:strCache>
                <c:ptCount val="1"/>
                <c:pt idx="0">
                  <c:v>Petroleum-fired boiler or furnace</c:v>
                </c:pt>
              </c:strCache>
            </c:strRef>
          </c:tx>
          <c:spPr>
            <a:solidFill>
              <a:schemeClr val="accent6">
                <a:lumMod val="50000"/>
              </a:schemeClr>
            </a:solidFill>
            <a:ln>
              <a:noFill/>
            </a:ln>
            <a:effectLst/>
          </c:spPr>
          <c:invertIfNegative val="0"/>
          <c:cat>
            <c:strRef>
              <c:f>'TEA Graphs'!$B$259:$F$259</c:f>
              <c:strCache>
                <c:ptCount val="5"/>
                <c:pt idx="0">
                  <c:v>&lt;100 °C</c:v>
                </c:pt>
                <c:pt idx="1">
                  <c:v>100-200 °C</c:v>
                </c:pt>
                <c:pt idx="2">
                  <c:v>200-500 °C</c:v>
                </c:pt>
                <c:pt idx="3">
                  <c:v>500-1000 °C</c:v>
                </c:pt>
                <c:pt idx="4">
                  <c:v>1000-1800 °C</c:v>
                </c:pt>
              </c:strCache>
            </c:strRef>
          </c:cat>
          <c:val>
            <c:numRef>
              <c:f>'TEA Graphs'!$B$266:$F$266</c:f>
              <c:numCache>
                <c:formatCode>0.00</c:formatCode>
                <c:ptCount val="5"/>
                <c:pt idx="0">
                  <c:v>1.9676174036555494</c:v>
                </c:pt>
                <c:pt idx="1">
                  <c:v>2.0150298712135144</c:v>
                </c:pt>
                <c:pt idx="2">
                  <c:v>2.2299663908096226</c:v>
                </c:pt>
                <c:pt idx="3">
                  <c:v>2.9341663036968715</c:v>
                </c:pt>
                <c:pt idx="4">
                  <c:v>7.2716295352487688</c:v>
                </c:pt>
              </c:numCache>
            </c:numRef>
          </c:val>
          <c:extLst>
            <c:ext xmlns:c16="http://schemas.microsoft.com/office/drawing/2014/chart" uri="{C3380CC4-5D6E-409C-BE32-E72D297353CC}">
              <c16:uniqueId val="{00000003-DCD3-45AB-9515-FE01047EBABF}"/>
            </c:ext>
          </c:extLst>
        </c:ser>
        <c:ser>
          <c:idx val="7"/>
          <c:order val="7"/>
          <c:tx>
            <c:strRef>
              <c:f>'TEA Graphs'!$A$267</c:f>
              <c:strCache>
                <c:ptCount val="1"/>
                <c:pt idx="0">
                  <c:v>Petroleum-fired boiler or furnace + WHR</c:v>
                </c:pt>
              </c:strCache>
            </c:strRef>
          </c:tx>
          <c:spPr>
            <a:solidFill>
              <a:schemeClr val="accent2">
                <a:lumMod val="60000"/>
              </a:schemeClr>
            </a:solidFill>
            <a:ln>
              <a:noFill/>
            </a:ln>
            <a:effectLst/>
          </c:spPr>
          <c:invertIfNegative val="0"/>
          <c:cat>
            <c:strRef>
              <c:f>'TEA Graphs'!$B$259:$F$259</c:f>
              <c:strCache>
                <c:ptCount val="5"/>
                <c:pt idx="0">
                  <c:v>&lt;100 °C</c:v>
                </c:pt>
                <c:pt idx="1">
                  <c:v>100-200 °C</c:v>
                </c:pt>
                <c:pt idx="2">
                  <c:v>200-500 °C</c:v>
                </c:pt>
                <c:pt idx="3">
                  <c:v>500-1000 °C</c:v>
                </c:pt>
                <c:pt idx="4">
                  <c:v>1000-1800 °C</c:v>
                </c:pt>
              </c:strCache>
            </c:strRef>
          </c:cat>
          <c:val>
            <c:numRef>
              <c:f>'TEA Graphs'!$B$267:$F$267</c:f>
              <c:numCache>
                <c:formatCode>0.00</c:formatCode>
                <c:ptCount val="5"/>
                <c:pt idx="0">
                  <c:v>1.7247968894953551</c:v>
                </c:pt>
                <c:pt idx="1">
                  <c:v>1.7555701210759933</c:v>
                </c:pt>
                <c:pt idx="2">
                  <c:v>1.8502489484466367</c:v>
                </c:pt>
                <c:pt idx="3">
                  <c:v>2.1869434244797565</c:v>
                </c:pt>
                <c:pt idx="4">
                  <c:v>3.1431247664605908</c:v>
                </c:pt>
              </c:numCache>
            </c:numRef>
          </c:val>
          <c:extLst>
            <c:ext xmlns:c16="http://schemas.microsoft.com/office/drawing/2014/chart" uri="{C3380CC4-5D6E-409C-BE32-E72D297353CC}">
              <c16:uniqueId val="{00000004-DCD3-45AB-9515-FE01047EBABF}"/>
            </c:ext>
          </c:extLst>
        </c:ser>
        <c:ser>
          <c:idx val="8"/>
          <c:order val="8"/>
          <c:tx>
            <c:strRef>
              <c:f>'TEA Graphs'!$A$268</c:f>
              <c:strCache>
                <c:ptCount val="1"/>
                <c:pt idx="0">
                  <c:v>Natural gas-fired boiler or furnace</c:v>
                </c:pt>
              </c:strCache>
            </c:strRef>
          </c:tx>
          <c:spPr>
            <a:solidFill>
              <a:srgbClr val="700000"/>
            </a:solidFill>
            <a:ln>
              <a:noFill/>
            </a:ln>
            <a:effectLst/>
          </c:spPr>
          <c:invertIfNegative val="0"/>
          <c:cat>
            <c:strRef>
              <c:f>'TEA Graphs'!$B$259:$F$259</c:f>
              <c:strCache>
                <c:ptCount val="5"/>
                <c:pt idx="0">
                  <c:v>&lt;100 °C</c:v>
                </c:pt>
                <c:pt idx="1">
                  <c:v>100-200 °C</c:v>
                </c:pt>
                <c:pt idx="2">
                  <c:v>200-500 °C</c:v>
                </c:pt>
                <c:pt idx="3">
                  <c:v>500-1000 °C</c:v>
                </c:pt>
                <c:pt idx="4">
                  <c:v>1000-1800 °C</c:v>
                </c:pt>
              </c:strCache>
            </c:strRef>
          </c:cat>
          <c:val>
            <c:numRef>
              <c:f>'TEA Graphs'!$B$268:$F$268</c:f>
              <c:numCache>
                <c:formatCode>0.00</c:formatCode>
                <c:ptCount val="5"/>
                <c:pt idx="0">
                  <c:v>1.0545456891465058E-3</c:v>
                </c:pt>
                <c:pt idx="1">
                  <c:v>1.079956428644012E-3</c:v>
                </c:pt>
                <c:pt idx="2">
                  <c:v>1.1951517810327066E-3</c:v>
                </c:pt>
                <c:pt idx="3">
                  <c:v>1.572568132937772E-3</c:v>
                </c:pt>
                <c:pt idx="4">
                  <c:v>3.8972340685849128E-3</c:v>
                </c:pt>
              </c:numCache>
            </c:numRef>
          </c:val>
          <c:extLst>
            <c:ext xmlns:c16="http://schemas.microsoft.com/office/drawing/2014/chart" uri="{C3380CC4-5D6E-409C-BE32-E72D297353CC}">
              <c16:uniqueId val="{00000000-B242-1B49-87E6-F967BAA148D6}"/>
            </c:ext>
          </c:extLst>
        </c:ser>
        <c:ser>
          <c:idx val="9"/>
          <c:order val="9"/>
          <c:tx>
            <c:strRef>
              <c:f>'TEA Graphs'!$A$269</c:f>
              <c:strCache>
                <c:ptCount val="1"/>
                <c:pt idx="0">
                  <c:v>Natural gas-fired boiler or furnace + WHR</c:v>
                </c:pt>
              </c:strCache>
            </c:strRef>
          </c:tx>
          <c:spPr>
            <a:solidFill>
              <a:srgbClr val="E96217"/>
            </a:solidFill>
            <a:ln>
              <a:noFill/>
            </a:ln>
            <a:effectLst/>
          </c:spPr>
          <c:invertIfNegative val="0"/>
          <c:cat>
            <c:strRef>
              <c:f>'TEA Graphs'!$B$259:$F$259</c:f>
              <c:strCache>
                <c:ptCount val="5"/>
                <c:pt idx="0">
                  <c:v>&lt;100 °C</c:v>
                </c:pt>
                <c:pt idx="1">
                  <c:v>100-200 °C</c:v>
                </c:pt>
                <c:pt idx="2">
                  <c:v>200-500 °C</c:v>
                </c:pt>
                <c:pt idx="3">
                  <c:v>500-1000 °C</c:v>
                </c:pt>
                <c:pt idx="4">
                  <c:v>1000-1800 °C</c:v>
                </c:pt>
              </c:strCache>
            </c:strRef>
          </c:cat>
          <c:val>
            <c:numRef>
              <c:f>'TEA Graphs'!$B$269:$F$269</c:f>
              <c:numCache>
                <c:formatCode>0.00</c:formatCode>
                <c:ptCount val="5"/>
                <c:pt idx="0">
                  <c:v>9.2440589369224813E-4</c:v>
                </c:pt>
                <c:pt idx="1">
                  <c:v>9.4089882501323494E-4</c:v>
                </c:pt>
                <c:pt idx="2">
                  <c:v>9.9164199747738555E-4</c:v>
                </c:pt>
                <c:pt idx="3">
                  <c:v>1.1720935972652905E-3</c:v>
                </c:pt>
                <c:pt idx="4">
                  <c:v>1.68455954229854E-3</c:v>
                </c:pt>
              </c:numCache>
            </c:numRef>
          </c:val>
          <c:extLst>
            <c:ext xmlns:c16="http://schemas.microsoft.com/office/drawing/2014/chart" uri="{C3380CC4-5D6E-409C-BE32-E72D297353CC}">
              <c16:uniqueId val="{00000001-B242-1B49-87E6-F967BAA148D6}"/>
            </c:ext>
          </c:extLst>
        </c:ser>
        <c:dLbls>
          <c:showLegendKey val="0"/>
          <c:showVal val="0"/>
          <c:showCatName val="0"/>
          <c:showSerName val="0"/>
          <c:showPercent val="0"/>
          <c:showBubbleSize val="0"/>
        </c:dLbls>
        <c:gapWidth val="219"/>
        <c:axId val="498484735"/>
        <c:axId val="1108598559"/>
      </c:barChart>
      <c:catAx>
        <c:axId val="498484735"/>
        <c:scaling>
          <c:orientation val="minMax"/>
        </c:scaling>
        <c:delete val="1"/>
        <c:axPos val="b"/>
        <c:numFmt formatCode="General" sourceLinked="1"/>
        <c:majorTickMark val="none"/>
        <c:minorTickMark val="none"/>
        <c:tickLblPos val="nextTo"/>
        <c:crossAx val="1108598559"/>
        <c:crosses val="autoZero"/>
        <c:auto val="1"/>
        <c:lblAlgn val="ctr"/>
        <c:lblOffset val="100"/>
        <c:noMultiLvlLbl val="0"/>
      </c:catAx>
      <c:valAx>
        <c:axId val="1108598559"/>
        <c:scaling>
          <c:orientation val="minMax"/>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1800" b="0" i="0" u="none" strike="noStrike" kern="1200" baseline="0">
                    <a:solidFill>
                      <a:schemeClr val="tx1">
                        <a:lumMod val="85000"/>
                        <a:lumOff val="15000"/>
                      </a:schemeClr>
                    </a:solidFill>
                    <a:latin typeface="+mn-lt"/>
                    <a:ea typeface="+mn-ea"/>
                    <a:cs typeface="+mn-cs"/>
                  </a:defRPr>
                </a:pPr>
                <a:r>
                  <a:rPr lang="en-US" sz="1800">
                    <a:solidFill>
                      <a:schemeClr val="tx1">
                        <a:lumMod val="85000"/>
                        <a:lumOff val="15000"/>
                      </a:schemeClr>
                    </a:solidFill>
                  </a:rPr>
                  <a:t>SO</a:t>
                </a:r>
                <a:r>
                  <a:rPr lang="en-US" sz="1800" baseline="-25000">
                    <a:solidFill>
                      <a:schemeClr val="tx1">
                        <a:lumMod val="85000"/>
                        <a:lumOff val="15000"/>
                      </a:schemeClr>
                    </a:solidFill>
                  </a:rPr>
                  <a:t>2</a:t>
                </a:r>
                <a:endParaRPr lang="en-US" sz="1800">
                  <a:solidFill>
                    <a:schemeClr val="tx1">
                      <a:lumMod val="85000"/>
                      <a:lumOff val="15000"/>
                    </a:schemeClr>
                  </a:solidFill>
                </a:endParaRPr>
              </a:p>
            </c:rich>
          </c:tx>
          <c:layout>
            <c:manualLayout>
              <c:xMode val="edge"/>
              <c:yMode val="edge"/>
              <c:x val="1.162097237800095E-2"/>
              <c:y val="0.40006701589603882"/>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85000"/>
                    <a:lumOff val="15000"/>
                  </a:schemeClr>
                </a:solidFill>
                <a:latin typeface="+mn-lt"/>
                <a:ea typeface="+mn-ea"/>
                <a:cs typeface="+mn-cs"/>
              </a:defRPr>
            </a:pPr>
            <a:endParaRPr lang="en-US"/>
          </a:p>
        </c:txPr>
        <c:crossAx val="498484735"/>
        <c:crosses val="autoZero"/>
        <c:crossBetween val="between"/>
      </c:valAx>
      <c:spPr>
        <a:solidFill>
          <a:schemeClr val="bg1">
            <a:lumMod val="85000"/>
          </a:schemeClr>
        </a:solid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g"/></Relationships>
</file>

<file path=xl/drawings/_rels/drawing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0</xdr:col>
      <xdr:colOff>95252</xdr:colOff>
      <xdr:row>22</xdr:row>
      <xdr:rowOff>133349</xdr:rowOff>
    </xdr:from>
    <xdr:to>
      <xdr:col>8</xdr:col>
      <xdr:colOff>254000</xdr:colOff>
      <xdr:row>45</xdr:row>
      <xdr:rowOff>101600</xdr:rowOff>
    </xdr:to>
    <xdr:graphicFrame macro="">
      <xdr:nvGraphicFramePr>
        <xdr:cNvPr id="2" name="Chart 1">
          <a:extLst>
            <a:ext uri="{FF2B5EF4-FFF2-40B4-BE49-F238E27FC236}">
              <a16:creationId xmlns:a16="http://schemas.microsoft.com/office/drawing/2014/main" id="{E4069E00-3E19-6E7C-B480-0BF129B2F8B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65</xdr:row>
      <xdr:rowOff>26506</xdr:rowOff>
    </xdr:from>
    <xdr:to>
      <xdr:col>8</xdr:col>
      <xdr:colOff>237066</xdr:colOff>
      <xdr:row>88</xdr:row>
      <xdr:rowOff>0</xdr:rowOff>
    </xdr:to>
    <xdr:graphicFrame macro="">
      <xdr:nvGraphicFramePr>
        <xdr:cNvPr id="3" name="Chart 2">
          <a:extLst>
            <a:ext uri="{FF2B5EF4-FFF2-40B4-BE49-F238E27FC236}">
              <a16:creationId xmlns:a16="http://schemas.microsoft.com/office/drawing/2014/main" id="{4781522B-C86F-8E82-618C-114E112E9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163871</xdr:colOff>
      <xdr:row>104</xdr:row>
      <xdr:rowOff>150486</xdr:rowOff>
    </xdr:from>
    <xdr:to>
      <xdr:col>8</xdr:col>
      <xdr:colOff>186266</xdr:colOff>
      <xdr:row>128</xdr:row>
      <xdr:rowOff>-1</xdr:rowOff>
    </xdr:to>
    <xdr:graphicFrame macro="">
      <xdr:nvGraphicFramePr>
        <xdr:cNvPr id="5" name="Chart 4">
          <a:extLst>
            <a:ext uri="{FF2B5EF4-FFF2-40B4-BE49-F238E27FC236}">
              <a16:creationId xmlns:a16="http://schemas.microsoft.com/office/drawing/2014/main" id="{80D87D35-D408-BB0B-AB9E-198EDEA383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219</xdr:row>
      <xdr:rowOff>152399</xdr:rowOff>
    </xdr:from>
    <xdr:to>
      <xdr:col>8</xdr:col>
      <xdr:colOff>762000</xdr:colOff>
      <xdr:row>243</xdr:row>
      <xdr:rowOff>44174</xdr:rowOff>
    </xdr:to>
    <xdr:graphicFrame macro="">
      <xdr:nvGraphicFramePr>
        <xdr:cNvPr id="7" name="Chart 6">
          <a:extLst>
            <a:ext uri="{FF2B5EF4-FFF2-40B4-BE49-F238E27FC236}">
              <a16:creationId xmlns:a16="http://schemas.microsoft.com/office/drawing/2014/main" id="{79330377-C2BA-ABFD-CAE9-A83926E3FF8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144</xdr:row>
      <xdr:rowOff>130310</xdr:rowOff>
    </xdr:from>
    <xdr:to>
      <xdr:col>8</xdr:col>
      <xdr:colOff>287866</xdr:colOff>
      <xdr:row>165</xdr:row>
      <xdr:rowOff>84665</xdr:rowOff>
    </xdr:to>
    <xdr:graphicFrame macro="">
      <xdr:nvGraphicFramePr>
        <xdr:cNvPr id="6" name="Chart 5">
          <a:extLst>
            <a:ext uri="{FF2B5EF4-FFF2-40B4-BE49-F238E27FC236}">
              <a16:creationId xmlns:a16="http://schemas.microsoft.com/office/drawing/2014/main" id="{67D565AA-FC2E-E350-4F91-4EA9E94822A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184</xdr:row>
      <xdr:rowOff>36442</xdr:rowOff>
    </xdr:from>
    <xdr:to>
      <xdr:col>8</xdr:col>
      <xdr:colOff>237066</xdr:colOff>
      <xdr:row>206</xdr:row>
      <xdr:rowOff>118534</xdr:rowOff>
    </xdr:to>
    <xdr:graphicFrame macro="">
      <xdr:nvGraphicFramePr>
        <xdr:cNvPr id="9" name="Chart 8">
          <a:extLst>
            <a:ext uri="{FF2B5EF4-FFF2-40B4-BE49-F238E27FC236}">
              <a16:creationId xmlns:a16="http://schemas.microsoft.com/office/drawing/2014/main" id="{BFEF53D6-F78C-79EB-0340-6EABA1D540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xdr:colOff>
      <xdr:row>286</xdr:row>
      <xdr:rowOff>19626</xdr:rowOff>
    </xdr:from>
    <xdr:to>
      <xdr:col>8</xdr:col>
      <xdr:colOff>766421</xdr:colOff>
      <xdr:row>338</xdr:row>
      <xdr:rowOff>38101</xdr:rowOff>
    </xdr:to>
    <xdr:grpSp>
      <xdr:nvGrpSpPr>
        <xdr:cNvPr id="39" name="Group 23">
          <a:extLst>
            <a:ext uri="{FF2B5EF4-FFF2-40B4-BE49-F238E27FC236}">
              <a16:creationId xmlns:a16="http://schemas.microsoft.com/office/drawing/2014/main" id="{9B6404FD-A491-A165-B46A-E2A02AEC142E}"/>
            </a:ext>
          </a:extLst>
        </xdr:cNvPr>
        <xdr:cNvGrpSpPr/>
      </xdr:nvGrpSpPr>
      <xdr:grpSpPr>
        <a:xfrm>
          <a:off x="1" y="60377574"/>
          <a:ext cx="9024415" cy="9831022"/>
          <a:chOff x="21755479" y="45266777"/>
          <a:chExt cx="8765602" cy="6977183"/>
        </a:xfrm>
      </xdr:grpSpPr>
      <xdr:graphicFrame macro="">
        <xdr:nvGraphicFramePr>
          <xdr:cNvPr id="40" name="Chart 20">
            <a:extLst>
              <a:ext uri="{FF2B5EF4-FFF2-40B4-BE49-F238E27FC236}">
                <a16:creationId xmlns:a16="http://schemas.microsoft.com/office/drawing/2014/main" id="{E40228CA-9CB2-4D70-82CA-CA66D6FD781C}"/>
              </a:ext>
            </a:extLst>
          </xdr:cNvPr>
          <xdr:cNvGraphicFramePr>
            <a:graphicFrameLocks/>
          </xdr:cNvGraphicFramePr>
        </xdr:nvGraphicFramePr>
        <xdr:xfrm>
          <a:off x="21766364" y="45266777"/>
          <a:ext cx="8754717" cy="3235618"/>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42" name="Chart 22">
            <a:extLst>
              <a:ext uri="{FF2B5EF4-FFF2-40B4-BE49-F238E27FC236}">
                <a16:creationId xmlns:a16="http://schemas.microsoft.com/office/drawing/2014/main" id="{89CD33AB-ED33-4629-AF85-8B82C6D74385}"/>
              </a:ext>
            </a:extLst>
          </xdr:cNvPr>
          <xdr:cNvGraphicFramePr>
            <a:graphicFrameLocks/>
          </xdr:cNvGraphicFramePr>
        </xdr:nvGraphicFramePr>
        <xdr:xfrm>
          <a:off x="21755479" y="50449341"/>
          <a:ext cx="8754717" cy="1794619"/>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41" name="Chart 21">
            <a:extLst>
              <a:ext uri="{FF2B5EF4-FFF2-40B4-BE49-F238E27FC236}">
                <a16:creationId xmlns:a16="http://schemas.microsoft.com/office/drawing/2014/main" id="{3B011903-C4F4-4608-A83B-95B512B0E69B}"/>
              </a:ext>
            </a:extLst>
          </xdr:cNvPr>
          <xdr:cNvGraphicFramePr>
            <a:graphicFrameLocks/>
          </xdr:cNvGraphicFramePr>
        </xdr:nvGraphicFramePr>
        <xdr:xfrm>
          <a:off x="21785147" y="48428622"/>
          <a:ext cx="8725050" cy="2095499"/>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0</xdr:col>
      <xdr:colOff>222250</xdr:colOff>
      <xdr:row>352</xdr:row>
      <xdr:rowOff>31750</xdr:rowOff>
    </xdr:from>
    <xdr:to>
      <xdr:col>6</xdr:col>
      <xdr:colOff>389467</xdr:colOff>
      <xdr:row>372</xdr:row>
      <xdr:rowOff>67733</xdr:rowOff>
    </xdr:to>
    <xdr:graphicFrame macro="">
      <xdr:nvGraphicFramePr>
        <xdr:cNvPr id="12" name="Chart 3">
          <a:extLst>
            <a:ext uri="{FF2B5EF4-FFF2-40B4-BE49-F238E27FC236}">
              <a16:creationId xmlns:a16="http://schemas.microsoft.com/office/drawing/2014/main" id="{EFCECACD-4ED7-C949-9839-B2C018C948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114300</xdr:colOff>
      <xdr:row>17</xdr:row>
      <xdr:rowOff>127000</xdr:rowOff>
    </xdr:from>
    <xdr:to>
      <xdr:col>23</xdr:col>
      <xdr:colOff>996950</xdr:colOff>
      <xdr:row>35</xdr:row>
      <xdr:rowOff>50800</xdr:rowOff>
    </xdr:to>
    <xdr:graphicFrame macro="">
      <xdr:nvGraphicFramePr>
        <xdr:cNvPr id="4" name="Chart 3">
          <a:extLst>
            <a:ext uri="{FF2B5EF4-FFF2-40B4-BE49-F238E27FC236}">
              <a16:creationId xmlns:a16="http://schemas.microsoft.com/office/drawing/2014/main" id="{7814F72C-5023-F565-3ECA-08F4FD4EDE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0.01538</cdr:x>
      <cdr:y>0.68116</cdr:y>
    </cdr:from>
    <cdr:to>
      <cdr:x>0.32205</cdr:x>
      <cdr:y>0.74308</cdr:y>
    </cdr:to>
    <cdr:sp macro="" textlink="">
      <cdr:nvSpPr>
        <cdr:cNvPr id="2" name="TextBox 1">
          <a:extLst xmlns:a="http://schemas.openxmlformats.org/drawingml/2006/main">
            <a:ext uri="{FF2B5EF4-FFF2-40B4-BE49-F238E27FC236}">
              <a16:creationId xmlns:a16="http://schemas.microsoft.com/office/drawing/2014/main" id="{2532BBD5-11D7-E2C4-FD00-2F8CE4AEDB03}"/>
            </a:ext>
          </a:extLst>
        </cdr:cNvPr>
        <cdr:cNvSpPr txBox="1"/>
      </cdr:nvSpPr>
      <cdr:spPr>
        <a:xfrm xmlns:a="http://schemas.openxmlformats.org/drawingml/2006/main">
          <a:off x="142876" y="4924426"/>
          <a:ext cx="2847975" cy="447675"/>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ctr"/>
          <a:r>
            <a:rPr lang="en-US" sz="1600" kern="1200"/>
            <a:t>Non-Manufacturing</a:t>
          </a:r>
          <a:r>
            <a:rPr lang="en-US" sz="1600" kern="1200" baseline="0"/>
            <a:t> Industries</a:t>
          </a:r>
          <a:endParaRPr lang="en-US" sz="1600" kern="1200"/>
        </a:p>
      </cdr:txBody>
    </cdr:sp>
  </cdr:relSizeAnchor>
  <cdr:relSizeAnchor xmlns:cdr="http://schemas.openxmlformats.org/drawingml/2006/chartDrawing">
    <cdr:from>
      <cdr:x>0.01538</cdr:x>
      <cdr:y>0.67984</cdr:y>
    </cdr:from>
    <cdr:to>
      <cdr:x>0.33128</cdr:x>
      <cdr:y>0.93281</cdr:y>
    </cdr:to>
    <cdr:sp macro="" textlink="">
      <cdr:nvSpPr>
        <cdr:cNvPr id="3" name="Rectangle 2">
          <a:extLst xmlns:a="http://schemas.openxmlformats.org/drawingml/2006/main">
            <a:ext uri="{FF2B5EF4-FFF2-40B4-BE49-F238E27FC236}">
              <a16:creationId xmlns:a16="http://schemas.microsoft.com/office/drawing/2014/main" id="{9EFD2A45-BC07-EAC4-83D9-284EF859C74F}"/>
            </a:ext>
          </a:extLst>
        </cdr:cNvPr>
        <cdr:cNvSpPr/>
      </cdr:nvSpPr>
      <cdr:spPr>
        <a:xfrm xmlns:a="http://schemas.openxmlformats.org/drawingml/2006/main">
          <a:off x="142832" y="4914887"/>
          <a:ext cx="2933744" cy="1828841"/>
        </a:xfrm>
        <a:prstGeom xmlns:a="http://schemas.openxmlformats.org/drawingml/2006/main" prst="rect">
          <a:avLst/>
        </a:prstGeom>
        <a:noFill xmlns:a="http://schemas.openxmlformats.org/drawingml/2006/main"/>
        <a:ln xmlns:a="http://schemas.openxmlformats.org/drawingml/2006/main" w="28575">
          <a:solidFill>
            <a:schemeClr val="tx1"/>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kern="1200"/>
        </a:p>
      </cdr:txBody>
    </cdr:sp>
  </cdr:relSizeAnchor>
</c:userShapes>
</file>

<file path=xl/drawings/drawing11.xml><?xml version="1.0" encoding="utf-8"?>
<xdr:wsDr xmlns:xdr="http://schemas.openxmlformats.org/drawingml/2006/spreadsheetDrawing" xmlns:a="http://schemas.openxmlformats.org/drawingml/2006/main">
  <xdr:twoCellAnchor>
    <xdr:from>
      <xdr:col>7</xdr:col>
      <xdr:colOff>177800</xdr:colOff>
      <xdr:row>12</xdr:row>
      <xdr:rowOff>101600</xdr:rowOff>
    </xdr:from>
    <xdr:to>
      <xdr:col>7</xdr:col>
      <xdr:colOff>698500</xdr:colOff>
      <xdr:row>14</xdr:row>
      <xdr:rowOff>50800</xdr:rowOff>
    </xdr:to>
    <xdr:sp macro="" textlink="">
      <xdr:nvSpPr>
        <xdr:cNvPr id="2" name="Right Arrow 1">
          <a:extLst>
            <a:ext uri="{FF2B5EF4-FFF2-40B4-BE49-F238E27FC236}">
              <a16:creationId xmlns:a16="http://schemas.microsoft.com/office/drawing/2014/main" id="{3F3BC707-919F-4EF3-A07E-725121481696}"/>
            </a:ext>
          </a:extLst>
        </xdr:cNvPr>
        <xdr:cNvSpPr/>
      </xdr:nvSpPr>
      <xdr:spPr>
        <a:xfrm>
          <a:off x="4391660" y="2296160"/>
          <a:ext cx="421640" cy="314960"/>
        </a:xfrm>
        <a:prstGeom prst="rightArrow">
          <a:avLst/>
        </a:prstGeom>
        <a:solidFill>
          <a:schemeClr val="accent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8</xdr:row>
      <xdr:rowOff>47624</xdr:rowOff>
    </xdr:from>
    <xdr:to>
      <xdr:col>7</xdr:col>
      <xdr:colOff>257175</xdr:colOff>
      <xdr:row>33</xdr:row>
      <xdr:rowOff>57577</xdr:rowOff>
    </xdr:to>
    <xdr:pic>
      <xdr:nvPicPr>
        <xdr:cNvPr id="3" name="Graphic 2">
          <a:extLst>
            <a:ext uri="{FF2B5EF4-FFF2-40B4-BE49-F238E27FC236}">
              <a16:creationId xmlns:a16="http://schemas.microsoft.com/office/drawing/2014/main" id="{D31C27AA-8F94-8B50-415A-7AC6F7FB68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61925" y="1571624"/>
          <a:ext cx="7981950" cy="4772453"/>
        </a:xfrm>
        <a:prstGeom prst="rect">
          <a:avLst/>
        </a:prstGeom>
      </xdr:spPr>
    </xdr:pic>
    <xdr:clientData/>
  </xdr:twoCellAnchor>
  <xdr:twoCellAnchor editAs="oneCell">
    <xdr:from>
      <xdr:col>0</xdr:col>
      <xdr:colOff>132521</xdr:colOff>
      <xdr:row>59</xdr:row>
      <xdr:rowOff>82826</xdr:rowOff>
    </xdr:from>
    <xdr:to>
      <xdr:col>2</xdr:col>
      <xdr:colOff>1278406</xdr:colOff>
      <xdr:row>78</xdr:row>
      <xdr:rowOff>154462</xdr:rowOff>
    </xdr:to>
    <xdr:pic>
      <xdr:nvPicPr>
        <xdr:cNvPr id="5" name="Picture 4">
          <a:extLst>
            <a:ext uri="{FF2B5EF4-FFF2-40B4-BE49-F238E27FC236}">
              <a16:creationId xmlns:a16="http://schemas.microsoft.com/office/drawing/2014/main" id="{E8A2F9CE-8A6D-6DAD-85E5-FDB9C569C0B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2521" y="12274826"/>
          <a:ext cx="5984585" cy="36911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1245657</xdr:colOff>
      <xdr:row>0</xdr:row>
      <xdr:rowOff>73025</xdr:rowOff>
    </xdr:from>
    <xdr:to>
      <xdr:col>7</xdr:col>
      <xdr:colOff>130967</xdr:colOff>
      <xdr:row>0</xdr:row>
      <xdr:rowOff>988748</xdr:rowOff>
    </xdr:to>
    <xdr:pic>
      <xdr:nvPicPr>
        <xdr:cNvPr id="2" name="Picture 1">
          <a:extLst>
            <a:ext uri="{FF2B5EF4-FFF2-40B4-BE49-F238E27FC236}">
              <a16:creationId xmlns:a16="http://schemas.microsoft.com/office/drawing/2014/main" id="{D5020326-3678-DD43-8CA5-25C99CF14E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08257" y="73025"/>
          <a:ext cx="3343010" cy="915723"/>
        </a:xfrm>
        <a:prstGeom prst="rect">
          <a:avLst/>
        </a:prstGeom>
        <a:ln w="3175">
          <a:noFill/>
        </a:ln>
      </xdr:spPr>
    </xdr:pic>
    <xdr:clientData/>
  </xdr:twoCellAnchor>
  <xdr:oneCellAnchor>
    <xdr:from>
      <xdr:col>2</xdr:col>
      <xdr:colOff>1153026</xdr:colOff>
      <xdr:row>375</xdr:row>
      <xdr:rowOff>75197</xdr:rowOff>
    </xdr:from>
    <xdr:ext cx="6383001" cy="4769618"/>
    <xdr:pic>
      <xdr:nvPicPr>
        <xdr:cNvPr id="3" name="Picture 2">
          <a:extLst>
            <a:ext uri="{FF2B5EF4-FFF2-40B4-BE49-F238E27FC236}">
              <a16:creationId xmlns:a16="http://schemas.microsoft.com/office/drawing/2014/main" id="{07CF32E8-3FA3-1B4A-9042-9EEBD63E38ED}"/>
            </a:ext>
          </a:extLst>
        </xdr:cNvPr>
        <xdr:cNvPicPr>
          <a:picLocks noChangeAspect="1"/>
        </xdr:cNvPicPr>
      </xdr:nvPicPr>
      <xdr:blipFill>
        <a:blip xmlns:r="http://schemas.openxmlformats.org/officeDocument/2006/relationships" r:embed="rId2"/>
        <a:stretch>
          <a:fillRect/>
        </a:stretch>
      </xdr:blipFill>
      <xdr:spPr>
        <a:xfrm>
          <a:off x="2359526" y="66585097"/>
          <a:ext cx="6383001" cy="476961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750093</xdr:colOff>
      <xdr:row>52</xdr:row>
      <xdr:rowOff>53577</xdr:rowOff>
    </xdr:from>
    <xdr:to>
      <xdr:col>13</xdr:col>
      <xdr:colOff>91906</xdr:colOff>
      <xdr:row>98</xdr:row>
      <xdr:rowOff>167104</xdr:rowOff>
    </xdr:to>
    <xdr:graphicFrame macro="">
      <xdr:nvGraphicFramePr>
        <xdr:cNvPr id="2" name="Chart 1">
          <a:extLst>
            <a:ext uri="{FF2B5EF4-FFF2-40B4-BE49-F238E27FC236}">
              <a16:creationId xmlns:a16="http://schemas.microsoft.com/office/drawing/2014/main" id="{893B87AD-C9E7-4153-B176-ABE4652668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513113</xdr:colOff>
      <xdr:row>90</xdr:row>
      <xdr:rowOff>78225</xdr:rowOff>
    </xdr:from>
    <xdr:to>
      <xdr:col>8</xdr:col>
      <xdr:colOff>609599</xdr:colOff>
      <xdr:row>135</xdr:row>
      <xdr:rowOff>164224</xdr:rowOff>
    </xdr:to>
    <xdr:graphicFrame macro="">
      <xdr:nvGraphicFramePr>
        <xdr:cNvPr id="3" name="Chart 2">
          <a:extLst>
            <a:ext uri="{FF2B5EF4-FFF2-40B4-BE49-F238E27FC236}">
              <a16:creationId xmlns:a16="http://schemas.microsoft.com/office/drawing/2014/main" id="{5D3F1E56-E514-4C99-E0BA-FBA9B3B880B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513113</xdr:colOff>
      <xdr:row>87</xdr:row>
      <xdr:rowOff>78225</xdr:rowOff>
    </xdr:from>
    <xdr:to>
      <xdr:col>8</xdr:col>
      <xdr:colOff>609599</xdr:colOff>
      <xdr:row>132</xdr:row>
      <xdr:rowOff>164224</xdr:rowOff>
    </xdr:to>
    <xdr:graphicFrame macro="">
      <xdr:nvGraphicFramePr>
        <xdr:cNvPr id="2" name="Chart 1">
          <a:extLst>
            <a:ext uri="{FF2B5EF4-FFF2-40B4-BE49-F238E27FC236}">
              <a16:creationId xmlns:a16="http://schemas.microsoft.com/office/drawing/2014/main" id="{B89E943F-718F-4E35-A5DE-70E79AA8DB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438148</xdr:colOff>
      <xdr:row>50</xdr:row>
      <xdr:rowOff>114298</xdr:rowOff>
    </xdr:from>
    <xdr:to>
      <xdr:col>10</xdr:col>
      <xdr:colOff>177799</xdr:colOff>
      <xdr:row>95</xdr:row>
      <xdr:rowOff>12699</xdr:rowOff>
    </xdr:to>
    <xdr:graphicFrame macro="">
      <xdr:nvGraphicFramePr>
        <xdr:cNvPr id="2" name="Chart 1">
          <a:extLst>
            <a:ext uri="{FF2B5EF4-FFF2-40B4-BE49-F238E27FC236}">
              <a16:creationId xmlns:a16="http://schemas.microsoft.com/office/drawing/2014/main" id="{FB4106F2-EBC6-415B-AAA7-49CB97207E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476250</xdr:colOff>
      <xdr:row>7</xdr:row>
      <xdr:rowOff>123825</xdr:rowOff>
    </xdr:from>
    <xdr:to>
      <xdr:col>10</xdr:col>
      <xdr:colOff>104776</xdr:colOff>
      <xdr:row>26</xdr:row>
      <xdr:rowOff>142875</xdr:rowOff>
    </xdr:to>
    <xdr:graphicFrame macro="">
      <xdr:nvGraphicFramePr>
        <xdr:cNvPr id="3" name="Chart 2">
          <a:extLst>
            <a:ext uri="{FF2B5EF4-FFF2-40B4-BE49-F238E27FC236}">
              <a16:creationId xmlns:a16="http://schemas.microsoft.com/office/drawing/2014/main" id="{0D9F45B0-6396-493A-AF3F-D422FFDDE7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190</xdr:row>
      <xdr:rowOff>0</xdr:rowOff>
    </xdr:from>
    <xdr:to>
      <xdr:col>10</xdr:col>
      <xdr:colOff>238126</xdr:colOff>
      <xdr:row>211</xdr:row>
      <xdr:rowOff>38100</xdr:rowOff>
    </xdr:to>
    <xdr:graphicFrame macro="">
      <xdr:nvGraphicFramePr>
        <xdr:cNvPr id="4" name="Chart 3">
          <a:extLst>
            <a:ext uri="{FF2B5EF4-FFF2-40B4-BE49-F238E27FC236}">
              <a16:creationId xmlns:a16="http://schemas.microsoft.com/office/drawing/2014/main" id="{03068F5C-41F8-4D75-AA9A-89669A083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447675</xdr:colOff>
      <xdr:row>256</xdr:row>
      <xdr:rowOff>38100</xdr:rowOff>
    </xdr:from>
    <xdr:to>
      <xdr:col>10</xdr:col>
      <xdr:colOff>76201</xdr:colOff>
      <xdr:row>294</xdr:row>
      <xdr:rowOff>28576</xdr:rowOff>
    </xdr:to>
    <xdr:graphicFrame macro="">
      <xdr:nvGraphicFramePr>
        <xdr:cNvPr id="5" name="Chart 4">
          <a:extLst>
            <a:ext uri="{FF2B5EF4-FFF2-40B4-BE49-F238E27FC236}">
              <a16:creationId xmlns:a16="http://schemas.microsoft.com/office/drawing/2014/main" id="{C7138E28-A539-45C4-AA06-313263D4AB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221</xdr:row>
      <xdr:rowOff>0</xdr:rowOff>
    </xdr:from>
    <xdr:to>
      <xdr:col>10</xdr:col>
      <xdr:colOff>238126</xdr:colOff>
      <xdr:row>239</xdr:row>
      <xdr:rowOff>76200</xdr:rowOff>
    </xdr:to>
    <xdr:graphicFrame macro="">
      <xdr:nvGraphicFramePr>
        <xdr:cNvPr id="6" name="Chart 5">
          <a:extLst>
            <a:ext uri="{FF2B5EF4-FFF2-40B4-BE49-F238E27FC236}">
              <a16:creationId xmlns:a16="http://schemas.microsoft.com/office/drawing/2014/main" id="{4ECA04B8-0FE1-4793-A558-89B8157D18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311</xdr:row>
      <xdr:rowOff>0</xdr:rowOff>
    </xdr:from>
    <xdr:to>
      <xdr:col>10</xdr:col>
      <xdr:colOff>238126</xdr:colOff>
      <xdr:row>348</xdr:row>
      <xdr:rowOff>180976</xdr:rowOff>
    </xdr:to>
    <xdr:graphicFrame macro="">
      <xdr:nvGraphicFramePr>
        <xdr:cNvPr id="7" name="Chart 6">
          <a:extLst>
            <a:ext uri="{FF2B5EF4-FFF2-40B4-BE49-F238E27FC236}">
              <a16:creationId xmlns:a16="http://schemas.microsoft.com/office/drawing/2014/main" id="{EB76A46E-C695-46C0-A295-E6E2B68ED3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115</xdr:row>
      <xdr:rowOff>0</xdr:rowOff>
    </xdr:from>
    <xdr:to>
      <xdr:col>10</xdr:col>
      <xdr:colOff>238126</xdr:colOff>
      <xdr:row>145</xdr:row>
      <xdr:rowOff>85725</xdr:rowOff>
    </xdr:to>
    <xdr:graphicFrame macro="">
      <xdr:nvGraphicFramePr>
        <xdr:cNvPr id="8" name="Chart 7">
          <a:extLst>
            <a:ext uri="{FF2B5EF4-FFF2-40B4-BE49-F238E27FC236}">
              <a16:creationId xmlns:a16="http://schemas.microsoft.com/office/drawing/2014/main" id="{006E4D7B-1E43-4BE5-854B-D8DEAB50F7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147</xdr:row>
      <xdr:rowOff>0</xdr:rowOff>
    </xdr:from>
    <xdr:to>
      <xdr:col>10</xdr:col>
      <xdr:colOff>238126</xdr:colOff>
      <xdr:row>177</xdr:row>
      <xdr:rowOff>85725</xdr:rowOff>
    </xdr:to>
    <xdr:graphicFrame macro="">
      <xdr:nvGraphicFramePr>
        <xdr:cNvPr id="9" name="Chart 8">
          <a:extLst>
            <a:ext uri="{FF2B5EF4-FFF2-40B4-BE49-F238E27FC236}">
              <a16:creationId xmlns:a16="http://schemas.microsoft.com/office/drawing/2014/main" id="{3600373F-CD71-4986-80EA-496FF2231B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221</xdr:row>
      <xdr:rowOff>0</xdr:rowOff>
    </xdr:from>
    <xdr:to>
      <xdr:col>27</xdr:col>
      <xdr:colOff>542926</xdr:colOff>
      <xdr:row>240</xdr:row>
      <xdr:rowOff>19050</xdr:rowOff>
    </xdr:to>
    <xdr:graphicFrame macro="">
      <xdr:nvGraphicFramePr>
        <xdr:cNvPr id="10" name="Chart 9">
          <a:extLst>
            <a:ext uri="{FF2B5EF4-FFF2-40B4-BE49-F238E27FC236}">
              <a16:creationId xmlns:a16="http://schemas.microsoft.com/office/drawing/2014/main" id="{53E9243E-1432-404D-AA50-7206B998E1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660401</xdr:colOff>
      <xdr:row>240</xdr:row>
      <xdr:rowOff>50799</xdr:rowOff>
    </xdr:from>
    <xdr:to>
      <xdr:col>27</xdr:col>
      <xdr:colOff>541866</xdr:colOff>
      <xdr:row>257</xdr:row>
      <xdr:rowOff>186265</xdr:rowOff>
    </xdr:to>
    <xdr:graphicFrame macro="">
      <xdr:nvGraphicFramePr>
        <xdr:cNvPr id="11" name="Chart 10">
          <a:extLst>
            <a:ext uri="{FF2B5EF4-FFF2-40B4-BE49-F238E27FC236}">
              <a16:creationId xmlns:a16="http://schemas.microsoft.com/office/drawing/2014/main" id="{D5AED3B2-7003-46B7-97EE-CF4C4FC9DF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0.00949</cdr:x>
      <cdr:y>0.76512</cdr:y>
    </cdr:from>
    <cdr:to>
      <cdr:x>0.31616</cdr:x>
      <cdr:y>0.82704</cdr:y>
    </cdr:to>
    <cdr:sp macro="" textlink="">
      <cdr:nvSpPr>
        <cdr:cNvPr id="2" name="TextBox 1">
          <a:extLst xmlns:a="http://schemas.openxmlformats.org/drawingml/2006/main">
            <a:ext uri="{FF2B5EF4-FFF2-40B4-BE49-F238E27FC236}">
              <a16:creationId xmlns:a16="http://schemas.microsoft.com/office/drawing/2014/main" id="{2532BBD5-11D7-E2C4-FD00-2F8CE4AEDB03}"/>
            </a:ext>
          </a:extLst>
        </cdr:cNvPr>
        <cdr:cNvSpPr txBox="1"/>
      </cdr:nvSpPr>
      <cdr:spPr>
        <a:xfrm xmlns:a="http://schemas.openxmlformats.org/drawingml/2006/main">
          <a:off x="102429" y="6481239"/>
          <a:ext cx="3308556" cy="524518"/>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ctr"/>
          <a:r>
            <a:rPr lang="en-US" sz="1600" kern="1200"/>
            <a:t>Non-Manufacturing</a:t>
          </a:r>
          <a:r>
            <a:rPr lang="en-US" sz="1600" kern="1200" baseline="0"/>
            <a:t> Industries</a:t>
          </a:r>
          <a:endParaRPr lang="en-US" sz="1600" kern="1200"/>
        </a:p>
      </cdr:txBody>
    </cdr:sp>
  </cdr:relSizeAnchor>
  <cdr:relSizeAnchor xmlns:cdr="http://schemas.openxmlformats.org/drawingml/2006/chartDrawing">
    <cdr:from>
      <cdr:x>0.01656</cdr:x>
      <cdr:y>0.77361</cdr:y>
    </cdr:from>
    <cdr:to>
      <cdr:x>0.40789</cdr:x>
      <cdr:y>0.94003</cdr:y>
    </cdr:to>
    <cdr:sp macro="" textlink="">
      <cdr:nvSpPr>
        <cdr:cNvPr id="3" name="Rectangle 2">
          <a:extLst xmlns:a="http://schemas.openxmlformats.org/drawingml/2006/main">
            <a:ext uri="{FF2B5EF4-FFF2-40B4-BE49-F238E27FC236}">
              <a16:creationId xmlns:a16="http://schemas.microsoft.com/office/drawing/2014/main" id="{9EFD2A45-BC07-EAC4-83D9-284EF859C74F}"/>
            </a:ext>
          </a:extLst>
        </cdr:cNvPr>
        <cdr:cNvSpPr/>
      </cdr:nvSpPr>
      <cdr:spPr>
        <a:xfrm xmlns:a="http://schemas.openxmlformats.org/drawingml/2006/main">
          <a:off x="178629" y="6553201"/>
          <a:ext cx="4221923" cy="1409701"/>
        </a:xfrm>
        <a:prstGeom xmlns:a="http://schemas.openxmlformats.org/drawingml/2006/main" prst="rect">
          <a:avLst/>
        </a:prstGeom>
        <a:noFill xmlns:a="http://schemas.openxmlformats.org/drawingml/2006/main"/>
        <a:ln xmlns:a="http://schemas.openxmlformats.org/drawingml/2006/main" w="28575">
          <a:solidFill>
            <a:schemeClr val="tx1"/>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kern="1200"/>
        </a:p>
      </cdr:txBody>
    </cdr:sp>
  </cdr:relSizeAnchor>
</c:userShapes>
</file>

<file path=xl/drawings/drawing9.xml><?xml version="1.0" encoding="utf-8"?>
<c:userShapes xmlns:c="http://schemas.openxmlformats.org/drawingml/2006/chart">
  <cdr:relSizeAnchor xmlns:cdr="http://schemas.openxmlformats.org/drawingml/2006/chartDrawing">
    <cdr:from>
      <cdr:x>0.01538</cdr:x>
      <cdr:y>0.68116</cdr:y>
    </cdr:from>
    <cdr:to>
      <cdr:x>0.32205</cdr:x>
      <cdr:y>0.74308</cdr:y>
    </cdr:to>
    <cdr:sp macro="" textlink="">
      <cdr:nvSpPr>
        <cdr:cNvPr id="2" name="TextBox 1">
          <a:extLst xmlns:a="http://schemas.openxmlformats.org/drawingml/2006/main">
            <a:ext uri="{FF2B5EF4-FFF2-40B4-BE49-F238E27FC236}">
              <a16:creationId xmlns:a16="http://schemas.microsoft.com/office/drawing/2014/main" id="{2532BBD5-11D7-E2C4-FD00-2F8CE4AEDB03}"/>
            </a:ext>
          </a:extLst>
        </cdr:cNvPr>
        <cdr:cNvSpPr txBox="1"/>
      </cdr:nvSpPr>
      <cdr:spPr>
        <a:xfrm xmlns:a="http://schemas.openxmlformats.org/drawingml/2006/main">
          <a:off x="142876" y="4924426"/>
          <a:ext cx="2847975" cy="447675"/>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ctr"/>
          <a:r>
            <a:rPr lang="en-US" sz="1600" kern="1200"/>
            <a:t>Non-Manufacturing</a:t>
          </a:r>
          <a:r>
            <a:rPr lang="en-US" sz="1600" kern="1200" baseline="0"/>
            <a:t> Industries</a:t>
          </a:r>
          <a:endParaRPr lang="en-US" sz="1600" kern="1200"/>
        </a:p>
      </cdr:txBody>
    </cdr:sp>
  </cdr:relSizeAnchor>
  <cdr:relSizeAnchor xmlns:cdr="http://schemas.openxmlformats.org/drawingml/2006/chartDrawing">
    <cdr:from>
      <cdr:x>0.01538</cdr:x>
      <cdr:y>0.67984</cdr:y>
    </cdr:from>
    <cdr:to>
      <cdr:x>0.33128</cdr:x>
      <cdr:y>0.93281</cdr:y>
    </cdr:to>
    <cdr:sp macro="" textlink="">
      <cdr:nvSpPr>
        <cdr:cNvPr id="3" name="Rectangle 2">
          <a:extLst xmlns:a="http://schemas.openxmlformats.org/drawingml/2006/main">
            <a:ext uri="{FF2B5EF4-FFF2-40B4-BE49-F238E27FC236}">
              <a16:creationId xmlns:a16="http://schemas.microsoft.com/office/drawing/2014/main" id="{9EFD2A45-BC07-EAC4-83D9-284EF859C74F}"/>
            </a:ext>
          </a:extLst>
        </cdr:cNvPr>
        <cdr:cNvSpPr/>
      </cdr:nvSpPr>
      <cdr:spPr>
        <a:xfrm xmlns:a="http://schemas.openxmlformats.org/drawingml/2006/main">
          <a:off x="142832" y="4914887"/>
          <a:ext cx="2933744" cy="1828841"/>
        </a:xfrm>
        <a:prstGeom xmlns:a="http://schemas.openxmlformats.org/drawingml/2006/main" prst="rect">
          <a:avLst/>
        </a:prstGeom>
        <a:noFill xmlns:a="http://schemas.openxmlformats.org/drawingml/2006/main"/>
        <a:ln xmlns:a="http://schemas.openxmlformats.org/drawingml/2006/main" w="28575">
          <a:solidFill>
            <a:schemeClr val="tx1"/>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kern="1200"/>
        </a:p>
      </cdr:txBody>
    </cdr:sp>
  </cdr:relSizeAnchor>
</c:userShapes>
</file>

<file path=xl/externalLinks/_rels/externalLink1.xml.rels><?xml version="1.0" encoding="UTF-8" standalone="yes"?>
<Relationships xmlns="http://schemas.openxmlformats.org/package/2006/relationships"><Relationship Id="rId3" Type="http://schemas.openxmlformats.org/officeDocument/2006/relationships/externalLinkPath" Target="../../../../Users/Nathan/Downloads/co2ffc-module.xlsm" TargetMode="External"/><Relationship Id="rId2" Type="http://schemas.openxmlformats.org/officeDocument/2006/relationships/externalLinkPath" Target="file:///C:\Users\Nathan\Downloads\co2ffc-module.xlsm" TargetMode="External"/><Relationship Id="rId1" Type="http://schemas.openxmlformats.org/officeDocument/2006/relationships/externalLinkPath" Target="/Users/Nathan/Downloads/co2ffc-module.xlsm"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Users/sonalideshpande/Downloads/ITTIM-1.1.0%20wipJ.xlsm" TargetMode="External"/><Relationship Id="rId2" Type="http://schemas.openxmlformats.org/officeDocument/2006/relationships/externalLinkPath" Target="https://energyinnovation.sharepoint.com/Users/sonalideshpande/Downloads/ITTIM-1.1.0%20wipJ.xlsm" TargetMode="External"/><Relationship Id="rId1" Type="http://schemas.openxmlformats.org/officeDocument/2006/relationships/externalLinkPath" Target="/Users/sonalideshpande/Downloads/ITTIM-1.1.0%20wipJ.xlsm"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F:\Dropbox\EI%20Local\India%20Electrification\ITTIM-1.1.0%20wipN.xlsm" TargetMode="External"/><Relationship Id="rId1" Type="http://schemas.openxmlformats.org/officeDocument/2006/relationships/externalLinkPath" Target="file:///F:\Dropbox\EI%20Local\India%20Electrification\ITTIM-1.1.0%20wipN.xlsm" TargetMode="External"/></Relationships>
</file>

<file path=xl/externalLinks/_rels/externalLink4.xml.rels><?xml version="1.0" encoding="UTF-8" standalone="yes"?>
<Relationships xmlns="http://schemas.openxmlformats.org/package/2006/relationships"><Relationship Id="rId3" Type="http://schemas.openxmlformats.org/officeDocument/2006/relationships/externalLinkPath" Target="../../../../Users/sonalideshpande/Downloads/ITTIM-1.1.0%20wipE.xlsm" TargetMode="External"/><Relationship Id="rId2" Type="http://schemas.openxmlformats.org/officeDocument/2006/relationships/externalLinkPath" Target="https://energyinnovation-my.sharepoint.com/Users/sonalideshpande/Downloads/ITTIM-1.1.0%20wipE.xlsm" TargetMode="External"/><Relationship Id="rId1" Type="http://schemas.openxmlformats.org/officeDocument/2006/relationships/externalLinkPath" Target="/Users/sonalideshpande/Downloads/ITTIM-1.1.0%20wip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Control"/>
      <sheetName val="Dataframe"/>
      <sheetName val="Dataframe_Sum"/>
      <sheetName val="Default State Energy Data Table"/>
      <sheetName val="Residential"/>
      <sheetName val="Commercial"/>
      <sheetName val="Transportation"/>
      <sheetName val="Industrial"/>
      <sheetName val="Electric Power"/>
      <sheetName val="Bunker Fuels"/>
      <sheetName val="Summary-MMTCO2E"/>
      <sheetName val="Summary-MMTCE"/>
      <sheetName val="Tracker"/>
      <sheetName val="Uncertainty"/>
      <sheetName val="FF Checker"/>
      <sheetName val="FF Consumption"/>
      <sheetName val="Coal CC"/>
      <sheetName val="Non-Energy Consump."/>
      <sheetName val="Variable CC's"/>
      <sheetName val="SNG"/>
      <sheetName val="Ethanol"/>
      <sheetName val="Code Key"/>
      <sheetName val="Data Sources"/>
      <sheetName val="List Data"/>
      <sheetName val="Notes"/>
    </sheetNames>
    <sheetDataSet>
      <sheetData sheetId="0">
        <row r="50">
          <cell r="D50">
            <v>0.99560852232832731</v>
          </cell>
        </row>
        <row r="51">
          <cell r="D51">
            <v>0.5</v>
          </cell>
        </row>
        <row r="52">
          <cell r="D52" t="str">
            <v>variable by year</v>
          </cell>
        </row>
        <row r="53">
          <cell r="D53">
            <v>9.1799999999999993E-2</v>
          </cell>
        </row>
        <row r="54">
          <cell r="D54">
            <v>0.5</v>
          </cell>
        </row>
        <row r="55">
          <cell r="D55" t="str">
            <v>variable by year</v>
          </cell>
        </row>
        <row r="56">
          <cell r="D56" t="str">
            <v>variable by year</v>
          </cell>
        </row>
        <row r="57">
          <cell r="D57">
            <v>0</v>
          </cell>
        </row>
        <row r="58">
          <cell r="D58" t="str">
            <v>variable by year</v>
          </cell>
        </row>
        <row r="59">
          <cell r="D59">
            <v>0.3</v>
          </cell>
        </row>
        <row r="60">
          <cell r="D60">
            <v>0.61699356710493758</v>
          </cell>
        </row>
        <row r="61">
          <cell r="D61">
            <v>0.61699356710493758</v>
          </cell>
        </row>
        <row r="62">
          <cell r="D62">
            <v>0.57824999999999982</v>
          </cell>
        </row>
        <row r="63">
          <cell r="D63">
            <v>0.1</v>
          </cell>
        </row>
        <row r="64">
          <cell r="D64" t="str">
            <v>variable by year</v>
          </cell>
        </row>
      </sheetData>
      <sheetData sheetId="1"/>
      <sheetData sheetId="2"/>
      <sheetData sheetId="3">
        <row r="6">
          <cell r="A6" t="str">
            <v>AR Commercial Coal</v>
          </cell>
          <cell r="C6" t="str">
            <v>Commercial Coal</v>
          </cell>
          <cell r="D6">
            <v>4</v>
          </cell>
          <cell r="E6">
            <v>9</v>
          </cell>
          <cell r="F6">
            <v>42</v>
          </cell>
          <cell r="G6">
            <v>16</v>
          </cell>
          <cell r="H6">
            <v>7</v>
          </cell>
          <cell r="I6">
            <v>0</v>
          </cell>
          <cell r="J6">
            <v>0</v>
          </cell>
          <cell r="K6">
            <v>1</v>
          </cell>
          <cell r="L6">
            <v>1</v>
          </cell>
          <cell r="M6">
            <v>1</v>
          </cell>
          <cell r="N6">
            <v>0</v>
          </cell>
          <cell r="O6">
            <v>0</v>
          </cell>
          <cell r="P6">
            <v>1</v>
          </cell>
          <cell r="Q6">
            <v>0</v>
          </cell>
          <cell r="R6">
            <v>1</v>
          </cell>
          <cell r="S6">
            <v>0</v>
          </cell>
          <cell r="T6">
            <v>1</v>
          </cell>
          <cell r="U6">
            <v>24</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row>
        <row r="7">
          <cell r="A7" t="str">
            <v>AR Commercial Distillate Fuel</v>
          </cell>
          <cell r="C7" t="str">
            <v>Commercial Distillate Fuel</v>
          </cell>
          <cell r="D7">
            <v>1738</v>
          </cell>
          <cell r="E7">
            <v>1501</v>
          </cell>
          <cell r="F7">
            <v>1658</v>
          </cell>
          <cell r="G7">
            <v>2074</v>
          </cell>
          <cell r="H7">
            <v>2223</v>
          </cell>
          <cell r="I7">
            <v>1752</v>
          </cell>
          <cell r="J7">
            <v>1692</v>
          </cell>
          <cell r="K7">
            <v>1573</v>
          </cell>
          <cell r="L7">
            <v>2084</v>
          </cell>
          <cell r="M7">
            <v>1515</v>
          </cell>
          <cell r="N7">
            <v>2186</v>
          </cell>
          <cell r="O7">
            <v>3453</v>
          </cell>
          <cell r="P7">
            <v>2598</v>
          </cell>
          <cell r="Q7">
            <v>4329</v>
          </cell>
          <cell r="R7">
            <v>2999</v>
          </cell>
          <cell r="S7">
            <v>4157</v>
          </cell>
          <cell r="T7">
            <v>538</v>
          </cell>
          <cell r="U7">
            <v>521</v>
          </cell>
          <cell r="V7">
            <v>591</v>
          </cell>
          <cell r="W7">
            <v>5630</v>
          </cell>
          <cell r="X7">
            <v>3812</v>
          </cell>
          <cell r="Y7">
            <v>3586</v>
          </cell>
          <cell r="Z7">
            <v>2191</v>
          </cell>
          <cell r="AA7">
            <v>2105</v>
          </cell>
          <cell r="AB7">
            <v>3286</v>
          </cell>
          <cell r="AC7">
            <v>3420</v>
          </cell>
          <cell r="AD7">
            <v>3075</v>
          </cell>
          <cell r="AE7">
            <v>3184</v>
          </cell>
          <cell r="AF7">
            <v>3401</v>
          </cell>
          <cell r="AG7">
            <v>4001</v>
          </cell>
          <cell r="AH7">
            <v>2771</v>
          </cell>
          <cell r="AI7">
            <v>3108</v>
          </cell>
          <cell r="AJ7">
            <v>0</v>
          </cell>
          <cell r="AK7">
            <v>0</v>
          </cell>
          <cell r="AL7">
            <v>0</v>
          </cell>
          <cell r="AM7">
            <v>0</v>
          </cell>
        </row>
        <row r="8">
          <cell r="A8" t="str">
            <v>AR Commercial Kerosene</v>
          </cell>
          <cell r="C8" t="str">
            <v>Commercial Kerosene</v>
          </cell>
          <cell r="D8">
            <v>8</v>
          </cell>
          <cell r="E8">
            <v>11</v>
          </cell>
          <cell r="F8">
            <v>29</v>
          </cell>
          <cell r="G8">
            <v>29</v>
          </cell>
          <cell r="H8">
            <v>24</v>
          </cell>
          <cell r="I8">
            <v>26</v>
          </cell>
          <cell r="J8">
            <v>30</v>
          </cell>
          <cell r="K8">
            <v>30</v>
          </cell>
          <cell r="L8">
            <v>39</v>
          </cell>
          <cell r="M8">
            <v>22</v>
          </cell>
          <cell r="N8">
            <v>25</v>
          </cell>
          <cell r="O8">
            <v>53</v>
          </cell>
          <cell r="P8">
            <v>23</v>
          </cell>
          <cell r="Q8">
            <v>18</v>
          </cell>
          <cell r="R8">
            <v>94</v>
          </cell>
          <cell r="S8">
            <v>115</v>
          </cell>
          <cell r="T8">
            <v>67</v>
          </cell>
          <cell r="U8">
            <v>50</v>
          </cell>
          <cell r="V8">
            <v>49</v>
          </cell>
          <cell r="W8">
            <v>1</v>
          </cell>
          <cell r="X8">
            <v>6</v>
          </cell>
          <cell r="Y8">
            <v>1</v>
          </cell>
          <cell r="Z8">
            <v>0</v>
          </cell>
          <cell r="AA8">
            <v>1</v>
          </cell>
          <cell r="AB8">
            <v>2</v>
          </cell>
          <cell r="AC8">
            <v>5</v>
          </cell>
          <cell r="AD8">
            <v>5</v>
          </cell>
          <cell r="AE8">
            <v>5</v>
          </cell>
          <cell r="AF8">
            <v>14</v>
          </cell>
          <cell r="AG8">
            <v>16</v>
          </cell>
          <cell r="AH8">
            <v>11</v>
          </cell>
          <cell r="AI8">
            <v>9</v>
          </cell>
          <cell r="AJ8">
            <v>0</v>
          </cell>
          <cell r="AK8">
            <v>0</v>
          </cell>
          <cell r="AL8">
            <v>0</v>
          </cell>
          <cell r="AM8">
            <v>0</v>
          </cell>
        </row>
        <row r="9">
          <cell r="A9" t="str">
            <v>AR Commercial Hydrocarbon Gas Liquids</v>
          </cell>
          <cell r="C9" t="str">
            <v>Commercial Hydrocarbon Gas Liquids</v>
          </cell>
          <cell r="D9">
            <v>1555</v>
          </cell>
          <cell r="E9">
            <v>1407</v>
          </cell>
          <cell r="F9">
            <v>1259</v>
          </cell>
          <cell r="G9">
            <v>1435</v>
          </cell>
          <cell r="H9">
            <v>1403</v>
          </cell>
          <cell r="I9">
            <v>1258</v>
          </cell>
          <cell r="J9">
            <v>1253</v>
          </cell>
          <cell r="K9">
            <v>1325</v>
          </cell>
          <cell r="L9">
            <v>982</v>
          </cell>
          <cell r="M9">
            <v>2544</v>
          </cell>
          <cell r="N9">
            <v>2257</v>
          </cell>
          <cell r="O9">
            <v>2373</v>
          </cell>
          <cell r="P9">
            <v>1775</v>
          </cell>
          <cell r="Q9">
            <v>1418</v>
          </cell>
          <cell r="R9">
            <v>2561</v>
          </cell>
          <cell r="S9">
            <v>1101</v>
          </cell>
          <cell r="T9">
            <v>1070</v>
          </cell>
          <cell r="U9">
            <v>784</v>
          </cell>
          <cell r="V9">
            <v>1661</v>
          </cell>
          <cell r="W9">
            <v>1153</v>
          </cell>
          <cell r="X9">
            <v>1116</v>
          </cell>
          <cell r="Y9">
            <v>1180</v>
          </cell>
          <cell r="Z9">
            <v>1169</v>
          </cell>
          <cell r="AA9">
            <v>1114</v>
          </cell>
          <cell r="AB9">
            <v>1458</v>
          </cell>
          <cell r="AC9">
            <v>1246</v>
          </cell>
          <cell r="AD9">
            <v>865</v>
          </cell>
          <cell r="AE9">
            <v>816</v>
          </cell>
          <cell r="AF9">
            <v>1174</v>
          </cell>
          <cell r="AG9">
            <v>1090</v>
          </cell>
          <cell r="AH9">
            <v>1413</v>
          </cell>
          <cell r="AI9">
            <v>1711</v>
          </cell>
          <cell r="AJ9">
            <v>0</v>
          </cell>
          <cell r="AK9">
            <v>0</v>
          </cell>
          <cell r="AL9">
            <v>0</v>
          </cell>
          <cell r="AM9">
            <v>0</v>
          </cell>
        </row>
        <row r="10">
          <cell r="A10" t="str">
            <v>AR Commercial Motor Gasoline</v>
          </cell>
          <cell r="C10" t="str">
            <v>Commercial Motor Gasoline</v>
          </cell>
          <cell r="D10">
            <v>746</v>
          </cell>
          <cell r="E10">
            <v>423</v>
          </cell>
          <cell r="F10">
            <v>373</v>
          </cell>
          <cell r="G10">
            <v>148</v>
          </cell>
          <cell r="H10">
            <v>149</v>
          </cell>
          <cell r="I10">
            <v>151</v>
          </cell>
          <cell r="J10">
            <v>150</v>
          </cell>
          <cell r="K10">
            <v>148</v>
          </cell>
          <cell r="L10">
            <v>149</v>
          </cell>
          <cell r="M10">
            <v>148</v>
          </cell>
          <cell r="N10">
            <v>149</v>
          </cell>
          <cell r="O10">
            <v>157</v>
          </cell>
          <cell r="P10">
            <v>570</v>
          </cell>
          <cell r="Q10">
            <v>514</v>
          </cell>
          <cell r="R10">
            <v>538</v>
          </cell>
          <cell r="S10">
            <v>729</v>
          </cell>
          <cell r="T10">
            <v>753</v>
          </cell>
          <cell r="U10">
            <v>631</v>
          </cell>
          <cell r="V10">
            <v>644</v>
          </cell>
          <cell r="W10">
            <v>674</v>
          </cell>
          <cell r="X10">
            <v>753</v>
          </cell>
          <cell r="Y10">
            <v>335</v>
          </cell>
          <cell r="Z10">
            <v>359</v>
          </cell>
          <cell r="AA10">
            <v>266</v>
          </cell>
          <cell r="AB10">
            <v>374</v>
          </cell>
          <cell r="AC10">
            <v>2903</v>
          </cell>
          <cell r="AD10">
            <v>2557</v>
          </cell>
          <cell r="AE10">
            <v>2525</v>
          </cell>
          <cell r="AF10">
            <v>2544</v>
          </cell>
          <cell r="AG10">
            <v>2564</v>
          </cell>
          <cell r="AH10">
            <v>2590</v>
          </cell>
          <cell r="AI10">
            <v>2608</v>
          </cell>
          <cell r="AJ10">
            <v>0</v>
          </cell>
          <cell r="AK10">
            <v>0</v>
          </cell>
          <cell r="AL10">
            <v>0</v>
          </cell>
          <cell r="AM10">
            <v>0</v>
          </cell>
        </row>
        <row r="11">
          <cell r="A11" t="str">
            <v>AR Commercial Natural Gas</v>
          </cell>
          <cell r="C11" t="str">
            <v>Commercial Natural Gas</v>
          </cell>
          <cell r="D11">
            <v>25321</v>
          </cell>
          <cell r="E11">
            <v>26417</v>
          </cell>
          <cell r="F11">
            <v>25486</v>
          </cell>
          <cell r="G11">
            <v>29362</v>
          </cell>
          <cell r="H11">
            <v>28004</v>
          </cell>
          <cell r="I11">
            <v>29724</v>
          </cell>
          <cell r="J11">
            <v>31823</v>
          </cell>
          <cell r="K11">
            <v>29852</v>
          </cell>
          <cell r="L11">
            <v>28759</v>
          </cell>
          <cell r="M11">
            <v>28397</v>
          </cell>
          <cell r="N11">
            <v>33806</v>
          </cell>
          <cell r="O11">
            <v>32455</v>
          </cell>
          <cell r="P11">
            <v>33731</v>
          </cell>
          <cell r="Q11">
            <v>32721</v>
          </cell>
          <cell r="R11">
            <v>30093</v>
          </cell>
          <cell r="S11">
            <v>31822</v>
          </cell>
          <cell r="T11">
            <v>32252</v>
          </cell>
          <cell r="U11">
            <v>32493</v>
          </cell>
          <cell r="V11">
            <v>37245</v>
          </cell>
          <cell r="W11">
            <v>36792</v>
          </cell>
          <cell r="X11">
            <v>40531</v>
          </cell>
          <cell r="Y11">
            <v>40584</v>
          </cell>
          <cell r="Z11">
            <v>41851</v>
          </cell>
          <cell r="AA11">
            <v>48553</v>
          </cell>
          <cell r="AB11">
            <v>51246</v>
          </cell>
          <cell r="AC11">
            <v>48248</v>
          </cell>
          <cell r="AD11">
            <v>46382</v>
          </cell>
          <cell r="AE11">
            <v>48190</v>
          </cell>
          <cell r="AF11">
            <v>56224</v>
          </cell>
          <cell r="AG11">
            <v>55846</v>
          </cell>
          <cell r="AH11">
            <v>53396</v>
          </cell>
          <cell r="AI11">
            <v>57877</v>
          </cell>
          <cell r="AJ11">
            <v>0</v>
          </cell>
          <cell r="AK11">
            <v>0</v>
          </cell>
          <cell r="AL11">
            <v>0</v>
          </cell>
          <cell r="AM11">
            <v>0</v>
          </cell>
        </row>
        <row r="12">
          <cell r="A12" t="str">
            <v>AR Commercial Residual Fuel</v>
          </cell>
          <cell r="C12" t="str">
            <v>Commercial Residual Fuel</v>
          </cell>
          <cell r="D12">
            <v>0</v>
          </cell>
          <cell r="E12">
            <v>0</v>
          </cell>
          <cell r="F12">
            <v>25</v>
          </cell>
          <cell r="G12">
            <v>4</v>
          </cell>
          <cell r="H12">
            <v>0</v>
          </cell>
          <cell r="I12">
            <v>0</v>
          </cell>
          <cell r="J12">
            <v>1</v>
          </cell>
          <cell r="K12">
            <v>0</v>
          </cell>
          <cell r="L12">
            <v>0</v>
          </cell>
          <cell r="M12">
            <v>0</v>
          </cell>
          <cell r="N12">
            <v>0</v>
          </cell>
          <cell r="O12">
            <v>0</v>
          </cell>
          <cell r="P12">
            <v>0</v>
          </cell>
          <cell r="Q12">
            <v>0</v>
          </cell>
          <cell r="R12">
            <v>2</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row>
        <row r="13">
          <cell r="A13" t="str">
            <v>AR Commercial Wood</v>
          </cell>
          <cell r="C13" t="str">
            <v>Commercial Wood</v>
          </cell>
          <cell r="D13">
            <v>345</v>
          </cell>
          <cell r="E13">
            <v>361</v>
          </cell>
          <cell r="F13">
            <v>380</v>
          </cell>
          <cell r="G13">
            <v>650</v>
          </cell>
          <cell r="H13">
            <v>623</v>
          </cell>
          <cell r="I13">
            <v>628</v>
          </cell>
          <cell r="J13">
            <v>653</v>
          </cell>
          <cell r="K13">
            <v>392</v>
          </cell>
          <cell r="L13">
            <v>343</v>
          </cell>
          <cell r="M13">
            <v>360</v>
          </cell>
          <cell r="N13">
            <v>385</v>
          </cell>
          <cell r="O13">
            <v>392</v>
          </cell>
          <cell r="P13">
            <v>401</v>
          </cell>
          <cell r="Q13">
            <v>418</v>
          </cell>
          <cell r="R13">
            <v>409</v>
          </cell>
          <cell r="S13">
            <v>899</v>
          </cell>
          <cell r="T13">
            <v>834</v>
          </cell>
          <cell r="U13">
            <v>886</v>
          </cell>
          <cell r="V13">
            <v>935</v>
          </cell>
          <cell r="W13">
            <v>1353</v>
          </cell>
          <cell r="X13">
            <v>1336</v>
          </cell>
          <cell r="Y13">
            <v>1286</v>
          </cell>
          <cell r="Z13">
            <v>1126</v>
          </cell>
          <cell r="AA13">
            <v>1306</v>
          </cell>
          <cell r="AB13">
            <v>1360</v>
          </cell>
          <cell r="AC13">
            <v>937</v>
          </cell>
          <cell r="AD13">
            <v>918</v>
          </cell>
          <cell r="AE13">
            <v>800</v>
          </cell>
          <cell r="AF13">
            <v>1029</v>
          </cell>
          <cell r="AG13">
            <v>998</v>
          </cell>
          <cell r="AH13">
            <v>951</v>
          </cell>
          <cell r="AI13">
            <v>878</v>
          </cell>
          <cell r="AJ13">
            <v>0</v>
          </cell>
          <cell r="AK13">
            <v>0</v>
          </cell>
          <cell r="AL13">
            <v>0</v>
          </cell>
          <cell r="AM13">
            <v>0</v>
          </cell>
        </row>
        <row r="14">
          <cell r="A14" t="str">
            <v>AR Commercial Other</v>
          </cell>
          <cell r="C14" t="str">
            <v>Commercial Other</v>
          </cell>
        </row>
        <row r="15">
          <cell r="A15" t="str">
            <v>AR Electric Power Coal</v>
          </cell>
          <cell r="C15" t="str">
            <v>Electric Power Coal</v>
          </cell>
          <cell r="D15">
            <v>206863</v>
          </cell>
          <cell r="E15">
            <v>209095</v>
          </cell>
          <cell r="F15">
            <v>213578</v>
          </cell>
          <cell r="G15">
            <v>192682</v>
          </cell>
          <cell r="H15">
            <v>213561</v>
          </cell>
          <cell r="I15">
            <v>229550</v>
          </cell>
          <cell r="J15">
            <v>251704</v>
          </cell>
          <cell r="K15">
            <v>239806</v>
          </cell>
          <cell r="L15">
            <v>247654</v>
          </cell>
          <cell r="M15">
            <v>259094</v>
          </cell>
          <cell r="N15">
            <v>257963</v>
          </cell>
          <cell r="O15">
            <v>263081</v>
          </cell>
          <cell r="P15">
            <v>244784</v>
          </cell>
          <cell r="Q15">
            <v>243527</v>
          </cell>
          <cell r="R15">
            <v>260084</v>
          </cell>
          <cell r="S15">
            <v>237894</v>
          </cell>
          <cell r="T15">
            <v>247823</v>
          </cell>
          <cell r="U15">
            <v>265232</v>
          </cell>
          <cell r="V15">
            <v>269282</v>
          </cell>
          <cell r="W15">
            <v>256654</v>
          </cell>
          <cell r="X15">
            <v>286417</v>
          </cell>
          <cell r="Y15">
            <v>300543</v>
          </cell>
          <cell r="Z15">
            <v>291578</v>
          </cell>
          <cell r="AA15">
            <v>322034</v>
          </cell>
          <cell r="AB15">
            <v>333753</v>
          </cell>
          <cell r="AC15">
            <v>222218</v>
          </cell>
          <cell r="AD15">
            <v>241610</v>
          </cell>
          <cell r="AE15">
            <v>262907</v>
          </cell>
          <cell r="AF15">
            <v>300080</v>
          </cell>
          <cell r="AG15">
            <v>235754</v>
          </cell>
          <cell r="AH15">
            <v>158577</v>
          </cell>
          <cell r="AI15">
            <v>212676</v>
          </cell>
          <cell r="AJ15">
            <v>0</v>
          </cell>
          <cell r="AK15">
            <v>0</v>
          </cell>
          <cell r="AL15">
            <v>0</v>
          </cell>
          <cell r="AM15">
            <v>0</v>
          </cell>
        </row>
        <row r="16">
          <cell r="A16" t="str">
            <v>AR Electric Power Distillate Fuel</v>
          </cell>
          <cell r="C16" t="str">
            <v>Electric Power Distillate Fuel</v>
          </cell>
          <cell r="D16">
            <v>818</v>
          </cell>
          <cell r="E16">
            <v>742</v>
          </cell>
          <cell r="F16">
            <v>553</v>
          </cell>
          <cell r="G16">
            <v>732</v>
          </cell>
          <cell r="H16">
            <v>710</v>
          </cell>
          <cell r="I16">
            <v>547</v>
          </cell>
          <cell r="J16">
            <v>567</v>
          </cell>
          <cell r="K16">
            <v>584</v>
          </cell>
          <cell r="L16">
            <v>1041</v>
          </cell>
          <cell r="M16">
            <v>973</v>
          </cell>
          <cell r="N16">
            <v>389</v>
          </cell>
          <cell r="O16">
            <v>475</v>
          </cell>
          <cell r="P16">
            <v>404</v>
          </cell>
          <cell r="Q16">
            <v>413</v>
          </cell>
          <cell r="R16">
            <v>362</v>
          </cell>
          <cell r="S16">
            <v>419</v>
          </cell>
          <cell r="T16">
            <v>278</v>
          </cell>
          <cell r="U16">
            <v>363</v>
          </cell>
          <cell r="V16">
            <v>256</v>
          </cell>
          <cell r="W16">
            <v>371</v>
          </cell>
          <cell r="X16">
            <v>318</v>
          </cell>
          <cell r="Y16">
            <v>469</v>
          </cell>
          <cell r="Z16">
            <v>305</v>
          </cell>
          <cell r="AA16">
            <v>374</v>
          </cell>
          <cell r="AB16">
            <v>260</v>
          </cell>
          <cell r="AC16">
            <v>564</v>
          </cell>
          <cell r="AD16">
            <v>416</v>
          </cell>
          <cell r="AE16">
            <v>477</v>
          </cell>
          <cell r="AF16">
            <v>321</v>
          </cell>
          <cell r="AG16">
            <v>449</v>
          </cell>
          <cell r="AH16">
            <v>504</v>
          </cell>
          <cell r="AI16">
            <v>549</v>
          </cell>
          <cell r="AJ16">
            <v>0</v>
          </cell>
          <cell r="AK16">
            <v>0</v>
          </cell>
          <cell r="AL16">
            <v>0</v>
          </cell>
          <cell r="AM16">
            <v>0</v>
          </cell>
        </row>
        <row r="17">
          <cell r="A17" t="str">
            <v>AR Electric Power Natural Gas</v>
          </cell>
          <cell r="C17" t="str">
            <v>Electric Power Natural Gas</v>
          </cell>
          <cell r="D17">
            <v>32657</v>
          </cell>
          <cell r="E17">
            <v>28456</v>
          </cell>
          <cell r="F17">
            <v>27691</v>
          </cell>
          <cell r="G17">
            <v>21790</v>
          </cell>
          <cell r="H17">
            <v>25574</v>
          </cell>
          <cell r="I17">
            <v>33377</v>
          </cell>
          <cell r="J17">
            <v>34795</v>
          </cell>
          <cell r="K17">
            <v>25425</v>
          </cell>
          <cell r="L17">
            <v>41357</v>
          </cell>
          <cell r="M17">
            <v>41082</v>
          </cell>
          <cell r="N17">
            <v>35292</v>
          </cell>
          <cell r="O17">
            <v>27070</v>
          </cell>
          <cell r="P17">
            <v>43124</v>
          </cell>
          <cell r="Q17">
            <v>58174</v>
          </cell>
          <cell r="R17">
            <v>41334</v>
          </cell>
          <cell r="S17">
            <v>50404</v>
          </cell>
          <cell r="T17">
            <v>73045</v>
          </cell>
          <cell r="U17">
            <v>65218</v>
          </cell>
          <cell r="V17">
            <v>66231</v>
          </cell>
          <cell r="W17">
            <v>85317</v>
          </cell>
          <cell r="X17">
            <v>98514</v>
          </cell>
          <cell r="Y17">
            <v>109196</v>
          </cell>
          <cell r="Z17">
            <v>131825</v>
          </cell>
          <cell r="AA17">
            <v>95845</v>
          </cell>
          <cell r="AB17">
            <v>74137</v>
          </cell>
          <cell r="AC17">
            <v>113099</v>
          </cell>
          <cell r="AD17">
            <v>139024</v>
          </cell>
          <cell r="AE17">
            <v>130272</v>
          </cell>
          <cell r="AF17">
            <v>155902</v>
          </cell>
          <cell r="AG17">
            <v>163318</v>
          </cell>
          <cell r="AH17">
            <v>138729</v>
          </cell>
          <cell r="AI17">
            <v>153547</v>
          </cell>
          <cell r="AJ17">
            <v>0</v>
          </cell>
          <cell r="AK17">
            <v>0</v>
          </cell>
          <cell r="AL17">
            <v>0</v>
          </cell>
          <cell r="AM17">
            <v>0</v>
          </cell>
        </row>
        <row r="18">
          <cell r="A18" t="str">
            <v>AR Electric Power Petroleum Coke</v>
          </cell>
          <cell r="C18" t="str">
            <v>Electric Power Petroleum Coke</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row>
        <row r="19">
          <cell r="A19" t="str">
            <v>AR Electric Power Residual Fuel</v>
          </cell>
          <cell r="C19" t="str">
            <v>Electric Power Residual Fuel</v>
          </cell>
          <cell r="D19">
            <v>92</v>
          </cell>
          <cell r="E19">
            <v>7</v>
          </cell>
          <cell r="F19">
            <v>0</v>
          </cell>
          <cell r="G19">
            <v>33</v>
          </cell>
          <cell r="H19">
            <v>338</v>
          </cell>
          <cell r="I19">
            <v>97</v>
          </cell>
          <cell r="J19">
            <v>511</v>
          </cell>
          <cell r="K19">
            <v>169</v>
          </cell>
          <cell r="L19">
            <v>627</v>
          </cell>
          <cell r="M19">
            <v>581</v>
          </cell>
          <cell r="N19">
            <v>1842</v>
          </cell>
          <cell r="O19">
            <v>8424</v>
          </cell>
          <cell r="P19">
            <v>1130</v>
          </cell>
          <cell r="Q19">
            <v>2403</v>
          </cell>
          <cell r="R19">
            <v>4668</v>
          </cell>
          <cell r="S19">
            <v>1445</v>
          </cell>
          <cell r="T19">
            <v>1376</v>
          </cell>
          <cell r="U19">
            <v>438</v>
          </cell>
          <cell r="V19">
            <v>338</v>
          </cell>
          <cell r="W19">
            <v>487</v>
          </cell>
          <cell r="X19">
            <v>123</v>
          </cell>
          <cell r="Y19">
            <v>78</v>
          </cell>
          <cell r="Z19">
            <v>12</v>
          </cell>
          <cell r="AA19">
            <v>44</v>
          </cell>
          <cell r="AB19">
            <v>2</v>
          </cell>
          <cell r="AC19">
            <v>4</v>
          </cell>
          <cell r="AD19">
            <v>0</v>
          </cell>
          <cell r="AE19">
            <v>0</v>
          </cell>
          <cell r="AF19">
            <v>0</v>
          </cell>
          <cell r="AG19">
            <v>0</v>
          </cell>
          <cell r="AH19">
            <v>21</v>
          </cell>
          <cell r="AI19">
            <v>0</v>
          </cell>
          <cell r="AJ19">
            <v>0</v>
          </cell>
          <cell r="AK19">
            <v>0</v>
          </cell>
          <cell r="AL19">
            <v>0</v>
          </cell>
          <cell r="AM19">
            <v>0</v>
          </cell>
        </row>
        <row r="20">
          <cell r="A20" t="str">
            <v>AR Electric Power Wood</v>
          </cell>
          <cell r="C20" t="str">
            <v>Electric Power Wood</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row>
        <row r="21">
          <cell r="A21" t="str">
            <v>AR Electric Power Other</v>
          </cell>
          <cell r="C21" t="str">
            <v>Electric Power Other</v>
          </cell>
        </row>
        <row r="22">
          <cell r="A22" t="str">
            <v>AR Industrial Asphalt and Road Oil</v>
          </cell>
          <cell r="C22" t="str">
            <v>Industrial Asphalt and Road Oil</v>
          </cell>
          <cell r="D22">
            <v>3288</v>
          </cell>
          <cell r="E22">
            <v>3540</v>
          </cell>
          <cell r="F22">
            <v>7793</v>
          </cell>
          <cell r="G22">
            <v>9642</v>
          </cell>
          <cell r="H22">
            <v>7072</v>
          </cell>
          <cell r="I22">
            <v>8266</v>
          </cell>
          <cell r="J22">
            <v>6470</v>
          </cell>
          <cell r="K22">
            <v>6716</v>
          </cell>
          <cell r="L22">
            <v>5702</v>
          </cell>
          <cell r="M22">
            <v>6787</v>
          </cell>
          <cell r="N22">
            <v>6747</v>
          </cell>
          <cell r="O22">
            <v>5893</v>
          </cell>
          <cell r="P22">
            <v>17304</v>
          </cell>
          <cell r="Q22">
            <v>12009</v>
          </cell>
          <cell r="R22">
            <v>5868</v>
          </cell>
          <cell r="S22">
            <v>3153</v>
          </cell>
          <cell r="T22">
            <v>8852</v>
          </cell>
          <cell r="U22">
            <v>8188</v>
          </cell>
          <cell r="V22">
            <v>2318</v>
          </cell>
          <cell r="W22">
            <v>7984</v>
          </cell>
          <cell r="X22">
            <v>10974</v>
          </cell>
          <cell r="Y22">
            <v>14494</v>
          </cell>
          <cell r="Z22">
            <v>10746</v>
          </cell>
          <cell r="AA22">
            <v>10293</v>
          </cell>
          <cell r="AB22">
            <v>12504</v>
          </cell>
          <cell r="AC22">
            <v>7719</v>
          </cell>
          <cell r="AD22">
            <v>14355</v>
          </cell>
          <cell r="AE22">
            <v>14901</v>
          </cell>
          <cell r="AF22">
            <v>12446</v>
          </cell>
          <cell r="AG22">
            <v>13234</v>
          </cell>
          <cell r="AH22">
            <v>13546</v>
          </cell>
          <cell r="AI22">
            <v>14408</v>
          </cell>
          <cell r="AJ22">
            <v>0</v>
          </cell>
          <cell r="AK22">
            <v>0</v>
          </cell>
          <cell r="AL22">
            <v>0</v>
          </cell>
          <cell r="AM22">
            <v>0</v>
          </cell>
        </row>
        <row r="23">
          <cell r="A23" t="str">
            <v>AR Industrial Aviation Gasoline Blending Components</v>
          </cell>
          <cell r="C23" t="str">
            <v>Industrial Aviation Gasoline Blending Components</v>
          </cell>
          <cell r="D23">
            <v>1</v>
          </cell>
          <cell r="E23">
            <v>0</v>
          </cell>
          <cell r="F23">
            <v>1</v>
          </cell>
          <cell r="G23">
            <v>1</v>
          </cell>
          <cell r="H23">
            <v>26</v>
          </cell>
          <cell r="I23">
            <v>22</v>
          </cell>
          <cell r="J23">
            <v>30</v>
          </cell>
          <cell r="K23">
            <v>38</v>
          </cell>
          <cell r="L23">
            <v>16</v>
          </cell>
          <cell r="M23">
            <v>24</v>
          </cell>
          <cell r="N23">
            <v>14</v>
          </cell>
          <cell r="O23">
            <v>24</v>
          </cell>
          <cell r="P23">
            <v>32</v>
          </cell>
          <cell r="Q23">
            <v>31</v>
          </cell>
          <cell r="R23">
            <v>48</v>
          </cell>
          <cell r="S23">
            <v>39</v>
          </cell>
          <cell r="T23">
            <v>3</v>
          </cell>
          <cell r="U23">
            <v>8</v>
          </cell>
          <cell r="V23">
            <v>0</v>
          </cell>
          <cell r="W23">
            <v>-4</v>
          </cell>
          <cell r="X23">
            <v>-1</v>
          </cell>
          <cell r="Y23">
            <v>0</v>
          </cell>
          <cell r="Z23">
            <v>0</v>
          </cell>
          <cell r="AA23">
            <v>-2</v>
          </cell>
          <cell r="AB23">
            <v>-1</v>
          </cell>
          <cell r="AC23">
            <v>-2</v>
          </cell>
          <cell r="AD23">
            <v>-1</v>
          </cell>
          <cell r="AE23">
            <v>-1</v>
          </cell>
          <cell r="AF23">
            <v>-8</v>
          </cell>
          <cell r="AG23">
            <v>-6</v>
          </cell>
          <cell r="AH23">
            <v>-4</v>
          </cell>
          <cell r="AI23">
            <v>-4</v>
          </cell>
          <cell r="AJ23">
            <v>0</v>
          </cell>
          <cell r="AK23">
            <v>0</v>
          </cell>
          <cell r="AL23">
            <v>0</v>
          </cell>
          <cell r="AM23">
            <v>0</v>
          </cell>
        </row>
        <row r="24">
          <cell r="A24" t="str">
            <v>AR Industrial Coal</v>
          </cell>
          <cell r="C24" t="str">
            <v>Industrial Coal</v>
          </cell>
          <cell r="D24">
            <v>5839</v>
          </cell>
          <cell r="E24">
            <v>6839</v>
          </cell>
          <cell r="F24">
            <v>7076</v>
          </cell>
          <cell r="G24">
            <v>7748</v>
          </cell>
          <cell r="H24">
            <v>8599</v>
          </cell>
          <cell r="I24">
            <v>7784</v>
          </cell>
          <cell r="J24">
            <v>8356</v>
          </cell>
          <cell r="K24">
            <v>6980</v>
          </cell>
          <cell r="L24">
            <v>7004</v>
          </cell>
          <cell r="M24">
            <v>7927</v>
          </cell>
          <cell r="N24">
            <v>9616</v>
          </cell>
          <cell r="O24">
            <v>10901</v>
          </cell>
          <cell r="P24">
            <v>10457</v>
          </cell>
          <cell r="Q24">
            <v>10126</v>
          </cell>
          <cell r="R24">
            <v>10126</v>
          </cell>
          <cell r="S24">
            <v>9275</v>
          </cell>
          <cell r="T24">
            <v>9084</v>
          </cell>
          <cell r="U24">
            <v>9778</v>
          </cell>
          <cell r="V24">
            <v>9567</v>
          </cell>
          <cell r="W24">
            <v>7429</v>
          </cell>
          <cell r="X24">
            <v>7272</v>
          </cell>
          <cell r="Y24">
            <v>5576</v>
          </cell>
          <cell r="Z24">
            <v>5154</v>
          </cell>
          <cell r="AA24">
            <v>5065</v>
          </cell>
          <cell r="AB24">
            <v>5461</v>
          </cell>
          <cell r="AC24">
            <v>4672</v>
          </cell>
          <cell r="AD24">
            <v>4827</v>
          </cell>
          <cell r="AE24">
            <v>4684</v>
          </cell>
          <cell r="AF24">
            <v>4065</v>
          </cell>
          <cell r="AG24">
            <v>4045</v>
          </cell>
          <cell r="AH24">
            <v>3402</v>
          </cell>
          <cell r="AI24">
            <v>3447</v>
          </cell>
          <cell r="AJ24">
            <v>0</v>
          </cell>
          <cell r="AK24">
            <v>0</v>
          </cell>
          <cell r="AL24">
            <v>0</v>
          </cell>
          <cell r="AM24">
            <v>0</v>
          </cell>
        </row>
        <row r="25">
          <cell r="A25" t="str">
            <v>AR Industrial Coking Coal</v>
          </cell>
          <cell r="C25" t="str">
            <v>Industrial Coking Coal</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row>
        <row r="26">
          <cell r="A26" t="str">
            <v>AR Industrial Crude Oil</v>
          </cell>
          <cell r="C26" t="str">
            <v>Industrial Crude Oil</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row>
        <row r="27">
          <cell r="A27" t="str">
            <v>AR Industrial Distillate Fuel</v>
          </cell>
          <cell r="C27" t="str">
            <v>Industrial Distillate Fuel</v>
          </cell>
          <cell r="D27">
            <v>13836.37224395985</v>
          </cell>
          <cell r="E27">
            <v>11517.100726402155</v>
          </cell>
          <cell r="F27">
            <v>18962.708396970469</v>
          </cell>
          <cell r="G27">
            <v>18194.587312385127</v>
          </cell>
          <cell r="H27">
            <v>18203.912502253595</v>
          </cell>
          <cell r="I27">
            <v>23162.479654542698</v>
          </cell>
          <cell r="J27">
            <v>19388.309027358893</v>
          </cell>
          <cell r="K27">
            <v>22896.666781936408</v>
          </cell>
          <cell r="L27">
            <v>21783.585838630308</v>
          </cell>
          <cell r="M27">
            <v>20205.168692428168</v>
          </cell>
          <cell r="N27">
            <v>23043.025251355608</v>
          </cell>
          <cell r="O27">
            <v>26437.826254391981</v>
          </cell>
          <cell r="P27">
            <v>25128.565838069091</v>
          </cell>
          <cell r="Q27">
            <v>30955.17961399347</v>
          </cell>
          <cell r="R27">
            <v>32395.592938799284</v>
          </cell>
          <cell r="S27">
            <v>40008.978657533167</v>
          </cell>
          <cell r="T27">
            <v>39939.888788389151</v>
          </cell>
          <cell r="U27">
            <v>40608.218790503262</v>
          </cell>
          <cell r="V27">
            <v>51926.30170649819</v>
          </cell>
          <cell r="W27">
            <v>25446.276454793198</v>
          </cell>
          <cell r="X27">
            <v>33279.072577251347</v>
          </cell>
          <cell r="Y27">
            <v>30777.005075727655</v>
          </cell>
          <cell r="Z27">
            <v>29455.390547584542</v>
          </cell>
          <cell r="AA27">
            <v>32234.773830820468</v>
          </cell>
          <cell r="AB27">
            <v>29663.371489510144</v>
          </cell>
          <cell r="AC27">
            <v>22331.789010508408</v>
          </cell>
          <cell r="AD27">
            <v>20305.766039386686</v>
          </cell>
          <cell r="AE27">
            <v>16362.159812302039</v>
          </cell>
          <cell r="AF27">
            <v>20278.104963396861</v>
          </cell>
          <cell r="AG27">
            <v>19952.745797536711</v>
          </cell>
          <cell r="AH27">
            <v>21565.237380756378</v>
          </cell>
          <cell r="AI27">
            <v>19653.509500404762</v>
          </cell>
          <cell r="AJ27">
            <v>0</v>
          </cell>
          <cell r="AK27">
            <v>0</v>
          </cell>
          <cell r="AL27">
            <v>0</v>
          </cell>
          <cell r="AM27">
            <v>0</v>
          </cell>
        </row>
        <row r="28">
          <cell r="A28" t="str">
            <v>AR Industrial Feedstocks, Naphtha less than 401 F</v>
          </cell>
          <cell r="C28" t="str">
            <v>Industrial Feedstocks, Naphtha less than 401 F</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row>
        <row r="29">
          <cell r="A29" t="str">
            <v>AR Industrial Feedstocks, Other Oils greater than 401 F</v>
          </cell>
          <cell r="C29" t="str">
            <v>Industrial Feedstocks, Other Oils greater than 401 F</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row>
        <row r="30">
          <cell r="A30" t="str">
            <v>AR Industrial Kerosene</v>
          </cell>
          <cell r="C30" t="str">
            <v>Industrial Kerosene</v>
          </cell>
          <cell r="D30">
            <v>94</v>
          </cell>
          <cell r="E30">
            <v>114</v>
          </cell>
          <cell r="F30">
            <v>52</v>
          </cell>
          <cell r="G30">
            <v>76</v>
          </cell>
          <cell r="H30">
            <v>97</v>
          </cell>
          <cell r="I30">
            <v>115</v>
          </cell>
          <cell r="J30">
            <v>52</v>
          </cell>
          <cell r="K30">
            <v>56</v>
          </cell>
          <cell r="L30">
            <v>98</v>
          </cell>
          <cell r="M30">
            <v>76</v>
          </cell>
          <cell r="N30">
            <v>23</v>
          </cell>
          <cell r="O30">
            <v>105</v>
          </cell>
          <cell r="P30">
            <v>29</v>
          </cell>
          <cell r="Q30">
            <v>11</v>
          </cell>
          <cell r="R30">
            <v>6</v>
          </cell>
          <cell r="S30">
            <v>15</v>
          </cell>
          <cell r="T30">
            <v>4</v>
          </cell>
          <cell r="U30">
            <v>6</v>
          </cell>
          <cell r="V30">
            <v>8</v>
          </cell>
          <cell r="W30">
            <v>6</v>
          </cell>
          <cell r="X30">
            <v>7</v>
          </cell>
          <cell r="Y30">
            <v>5</v>
          </cell>
          <cell r="Z30">
            <v>0</v>
          </cell>
          <cell r="AA30">
            <v>1</v>
          </cell>
          <cell r="AB30">
            <v>1</v>
          </cell>
          <cell r="AC30">
            <v>5</v>
          </cell>
          <cell r="AD30">
            <v>21</v>
          </cell>
          <cell r="AE30">
            <v>12</v>
          </cell>
          <cell r="AF30">
            <v>17</v>
          </cell>
          <cell r="AG30">
            <v>7</v>
          </cell>
          <cell r="AH30">
            <v>1</v>
          </cell>
          <cell r="AI30">
            <v>11</v>
          </cell>
          <cell r="AJ30">
            <v>0</v>
          </cell>
          <cell r="AK30">
            <v>0</v>
          </cell>
          <cell r="AL30">
            <v>0</v>
          </cell>
          <cell r="AM30">
            <v>0</v>
          </cell>
        </row>
        <row r="31">
          <cell r="A31" t="str">
            <v>AR Industrial Hydrocarbon Gas Liquids</v>
          </cell>
          <cell r="C31" t="str">
            <v>Industrial Hydrocarbon Gas Liquids</v>
          </cell>
          <cell r="D31">
            <v>4146</v>
          </cell>
          <cell r="E31">
            <v>4334</v>
          </cell>
          <cell r="F31">
            <v>4106</v>
          </cell>
          <cell r="G31">
            <v>4794</v>
          </cell>
          <cell r="H31">
            <v>4490</v>
          </cell>
          <cell r="I31">
            <v>4903</v>
          </cell>
          <cell r="J31">
            <v>4528</v>
          </cell>
          <cell r="K31">
            <v>4037</v>
          </cell>
          <cell r="L31">
            <v>3153</v>
          </cell>
          <cell r="M31">
            <v>6724</v>
          </cell>
          <cell r="N31">
            <v>11182</v>
          </cell>
          <cell r="O31">
            <v>9393</v>
          </cell>
          <cell r="P31">
            <v>5171</v>
          </cell>
          <cell r="Q31">
            <v>3823</v>
          </cell>
          <cell r="R31">
            <v>3925</v>
          </cell>
          <cell r="S31">
            <v>3005</v>
          </cell>
          <cell r="T31">
            <v>3305</v>
          </cell>
          <cell r="U31">
            <v>3626</v>
          </cell>
          <cell r="V31">
            <v>2850</v>
          </cell>
          <cell r="W31">
            <v>2604</v>
          </cell>
          <cell r="X31">
            <v>3042</v>
          </cell>
          <cell r="Y31">
            <v>3084</v>
          </cell>
          <cell r="Z31">
            <v>2804</v>
          </cell>
          <cell r="AA31">
            <v>2675</v>
          </cell>
          <cell r="AB31">
            <v>3511</v>
          </cell>
          <cell r="AC31">
            <v>2859</v>
          </cell>
          <cell r="AD31">
            <v>2594</v>
          </cell>
          <cell r="AE31">
            <v>2480</v>
          </cell>
          <cell r="AF31">
            <v>3127</v>
          </cell>
          <cell r="AG31">
            <v>3661</v>
          </cell>
          <cell r="AH31">
            <v>2498</v>
          </cell>
          <cell r="AI31">
            <v>2361</v>
          </cell>
          <cell r="AJ31">
            <v>0</v>
          </cell>
          <cell r="AK31">
            <v>0</v>
          </cell>
          <cell r="AL31">
            <v>0</v>
          </cell>
          <cell r="AM31">
            <v>0</v>
          </cell>
        </row>
        <row r="32">
          <cell r="A32" t="str">
            <v>AR Industrial Lubricants</v>
          </cell>
          <cell r="C32" t="str">
            <v>Industrial Lubricants</v>
          </cell>
          <cell r="D32">
            <v>1664</v>
          </cell>
          <cell r="E32">
            <v>1489</v>
          </cell>
          <cell r="F32">
            <v>1518</v>
          </cell>
          <cell r="G32">
            <v>1546</v>
          </cell>
          <cell r="H32">
            <v>1616</v>
          </cell>
          <cell r="I32">
            <v>1588</v>
          </cell>
          <cell r="J32">
            <v>1541</v>
          </cell>
          <cell r="K32">
            <v>1628</v>
          </cell>
          <cell r="L32">
            <v>1704</v>
          </cell>
          <cell r="M32">
            <v>1722</v>
          </cell>
          <cell r="N32">
            <v>1696</v>
          </cell>
          <cell r="O32">
            <v>1554</v>
          </cell>
          <cell r="P32">
            <v>1536</v>
          </cell>
          <cell r="Q32">
            <v>1420</v>
          </cell>
          <cell r="R32">
            <v>1438</v>
          </cell>
          <cell r="S32">
            <v>1431</v>
          </cell>
          <cell r="T32">
            <v>1394</v>
          </cell>
          <cell r="U32">
            <v>1440</v>
          </cell>
          <cell r="V32">
            <v>1337</v>
          </cell>
          <cell r="W32">
            <v>1202</v>
          </cell>
          <cell r="X32">
            <v>1403</v>
          </cell>
          <cell r="Y32">
            <v>1411</v>
          </cell>
          <cell r="Z32">
            <v>1232</v>
          </cell>
          <cell r="AA32">
            <v>1234</v>
          </cell>
          <cell r="AB32">
            <v>1225</v>
          </cell>
          <cell r="AC32">
            <v>1192</v>
          </cell>
          <cell r="AD32">
            <v>1102</v>
          </cell>
          <cell r="AE32">
            <v>988</v>
          </cell>
          <cell r="AF32">
            <v>1009</v>
          </cell>
          <cell r="AG32">
            <v>918</v>
          </cell>
          <cell r="AH32">
            <v>898</v>
          </cell>
          <cell r="AI32">
            <v>1005</v>
          </cell>
          <cell r="AJ32">
            <v>0</v>
          </cell>
          <cell r="AK32">
            <v>0</v>
          </cell>
          <cell r="AL32">
            <v>0</v>
          </cell>
          <cell r="AM32">
            <v>0</v>
          </cell>
        </row>
        <row r="33">
          <cell r="A33" t="str">
            <v>AR Industrial Misc. Petro Products</v>
          </cell>
          <cell r="C33" t="str">
            <v>Industrial Misc. Petro Products</v>
          </cell>
          <cell r="D33">
            <v>228</v>
          </cell>
          <cell r="E33">
            <v>302</v>
          </cell>
          <cell r="F33">
            <v>198</v>
          </cell>
          <cell r="G33">
            <v>188</v>
          </cell>
          <cell r="H33">
            <v>210</v>
          </cell>
          <cell r="I33">
            <v>192</v>
          </cell>
          <cell r="J33">
            <v>1605</v>
          </cell>
          <cell r="K33">
            <v>1762</v>
          </cell>
          <cell r="L33">
            <v>2145</v>
          </cell>
          <cell r="M33">
            <v>2017</v>
          </cell>
          <cell r="N33">
            <v>2149</v>
          </cell>
          <cell r="O33">
            <v>1180</v>
          </cell>
          <cell r="P33">
            <v>1268</v>
          </cell>
          <cell r="Q33">
            <v>1190</v>
          </cell>
          <cell r="R33">
            <v>1072</v>
          </cell>
          <cell r="S33">
            <v>1066</v>
          </cell>
          <cell r="T33">
            <v>1089</v>
          </cell>
          <cell r="U33">
            <v>1069</v>
          </cell>
          <cell r="V33">
            <v>1137</v>
          </cell>
          <cell r="W33">
            <v>1215</v>
          </cell>
          <cell r="X33">
            <v>1271</v>
          </cell>
          <cell r="Y33">
            <v>1319</v>
          </cell>
          <cell r="Z33">
            <v>1294</v>
          </cell>
          <cell r="AA33">
            <v>2042</v>
          </cell>
          <cell r="AB33">
            <v>2180</v>
          </cell>
          <cell r="AC33">
            <v>2254</v>
          </cell>
          <cell r="AD33">
            <v>2283</v>
          </cell>
          <cell r="AE33">
            <v>1464</v>
          </cell>
          <cell r="AF33">
            <v>1457</v>
          </cell>
          <cell r="AG33">
            <v>1326</v>
          </cell>
          <cell r="AH33">
            <v>1256</v>
          </cell>
          <cell r="AI33">
            <v>1257</v>
          </cell>
          <cell r="AJ33">
            <v>0</v>
          </cell>
          <cell r="AK33">
            <v>0</v>
          </cell>
          <cell r="AL33">
            <v>0</v>
          </cell>
          <cell r="AM33">
            <v>0</v>
          </cell>
        </row>
        <row r="34">
          <cell r="A34" t="str">
            <v>AR Industrial Motor Gasoline</v>
          </cell>
          <cell r="C34" t="str">
            <v>Industrial Motor Gasoline</v>
          </cell>
          <cell r="D34">
            <v>2179</v>
          </cell>
          <cell r="E34">
            <v>2376</v>
          </cell>
          <cell r="F34">
            <v>2302</v>
          </cell>
          <cell r="G34">
            <v>2048</v>
          </cell>
          <cell r="H34">
            <v>2216</v>
          </cell>
          <cell r="I34">
            <v>2335</v>
          </cell>
          <cell r="J34">
            <v>2363</v>
          </cell>
          <cell r="K34">
            <v>2457</v>
          </cell>
          <cell r="L34">
            <v>3370</v>
          </cell>
          <cell r="M34">
            <v>2855</v>
          </cell>
          <cell r="N34">
            <v>2860</v>
          </cell>
          <cell r="O34">
            <v>4867</v>
          </cell>
          <cell r="P34">
            <v>5192</v>
          </cell>
          <cell r="Q34">
            <v>5565</v>
          </cell>
          <cell r="R34">
            <v>6532</v>
          </cell>
          <cell r="S34">
            <v>6323</v>
          </cell>
          <cell r="T34">
            <v>6924</v>
          </cell>
          <cell r="U34">
            <v>4878</v>
          </cell>
          <cell r="V34">
            <v>3468</v>
          </cell>
          <cell r="W34">
            <v>3383</v>
          </cell>
          <cell r="X34">
            <v>3550</v>
          </cell>
          <cell r="Y34">
            <v>3603</v>
          </cell>
          <cell r="Z34">
            <v>3314</v>
          </cell>
          <cell r="AA34">
            <v>3566</v>
          </cell>
          <cell r="AB34">
            <v>3052</v>
          </cell>
          <cell r="AC34">
            <v>3373</v>
          </cell>
          <cell r="AD34">
            <v>3569</v>
          </cell>
          <cell r="AE34">
            <v>3583</v>
          </cell>
          <cell r="AF34">
            <v>3671</v>
          </cell>
          <cell r="AG34">
            <v>3573</v>
          </cell>
          <cell r="AH34">
            <v>3617</v>
          </cell>
          <cell r="AI34">
            <v>3495</v>
          </cell>
          <cell r="AJ34">
            <v>0</v>
          </cell>
          <cell r="AK34">
            <v>0</v>
          </cell>
          <cell r="AL34">
            <v>0</v>
          </cell>
          <cell r="AM34">
            <v>0</v>
          </cell>
        </row>
        <row r="35">
          <cell r="A35" t="str">
            <v>AR Industrial Motor Gasoline Blending Components</v>
          </cell>
          <cell r="C35" t="str">
            <v>Industrial Motor Gasoline Blending Components</v>
          </cell>
          <cell r="D35">
            <v>193</v>
          </cell>
          <cell r="E35">
            <v>-105</v>
          </cell>
          <cell r="F35">
            <v>316</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row>
        <row r="36">
          <cell r="A36" t="str">
            <v>AR Industrial Natural Gas</v>
          </cell>
          <cell r="C36" t="str">
            <v>Industrial Natural Gas</v>
          </cell>
          <cell r="D36">
            <v>121458.31609302055</v>
          </cell>
          <cell r="E36">
            <v>102143.42857205326</v>
          </cell>
          <cell r="F36">
            <v>118537.65520917575</v>
          </cell>
          <cell r="G36">
            <v>118905.04586999197</v>
          </cell>
          <cell r="H36">
            <v>131339.33924008213</v>
          </cell>
          <cell r="I36">
            <v>143588.50717640697</v>
          </cell>
          <cell r="J36">
            <v>140295.38314157582</v>
          </cell>
          <cell r="K36">
            <v>145909.8915144249</v>
          </cell>
          <cell r="L36">
            <v>144696.98900796712</v>
          </cell>
          <cell r="M36">
            <v>133596.01627414051</v>
          </cell>
          <cell r="N36">
            <v>128281.88375807885</v>
          </cell>
          <cell r="O36">
            <v>120378.69654127516</v>
          </cell>
          <cell r="P36">
            <v>117459.20376622384</v>
          </cell>
          <cell r="Q36">
            <v>111458.17265364589</v>
          </cell>
          <cell r="R36">
            <v>99199.423995840538</v>
          </cell>
          <cell r="S36">
            <v>87683.297862875319</v>
          </cell>
          <cell r="T36">
            <v>88405.833319320751</v>
          </cell>
          <cell r="U36">
            <v>84841.330786588878</v>
          </cell>
          <cell r="V36">
            <v>85670.128885183178</v>
          </cell>
          <cell r="W36">
            <v>80224.593090988405</v>
          </cell>
          <cell r="X36">
            <v>86363.756717144395</v>
          </cell>
          <cell r="Y36">
            <v>90010.768050389917</v>
          </cell>
          <cell r="Z36">
            <v>86425.64311751099</v>
          </cell>
          <cell r="AA36">
            <v>93012.614945308014</v>
          </cell>
          <cell r="AB36">
            <v>93994.128666181859</v>
          </cell>
          <cell r="AC36">
            <v>90058.749082933573</v>
          </cell>
          <cell r="AD36">
            <v>91275.149182860187</v>
          </cell>
          <cell r="AE36">
            <v>101932.8014453948</v>
          </cell>
          <cell r="AF36">
            <v>107455.51480505324</v>
          </cell>
          <cell r="AG36">
            <v>105871.04550814421</v>
          </cell>
          <cell r="AH36">
            <v>101967.27106309377</v>
          </cell>
          <cell r="AI36">
            <v>105343.74543828872</v>
          </cell>
          <cell r="AJ36">
            <v>0</v>
          </cell>
          <cell r="AK36">
            <v>0</v>
          </cell>
          <cell r="AL36">
            <v>0</v>
          </cell>
          <cell r="AM36">
            <v>0</v>
          </cell>
        </row>
        <row r="37">
          <cell r="A37" t="str">
            <v>AR Industrial Pentanes Plus</v>
          </cell>
          <cell r="C37" t="str">
            <v>Industrial Pentanes Plus</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row>
        <row r="38">
          <cell r="A38" t="str">
            <v>AR Industrial Petroleum Coke</v>
          </cell>
          <cell r="C38" t="str">
            <v>Industrial Petroleum Coke</v>
          </cell>
          <cell r="D38">
            <v>1517</v>
          </cell>
          <cell r="E38">
            <v>1449</v>
          </cell>
          <cell r="F38">
            <v>1589</v>
          </cell>
          <cell r="G38">
            <v>1723</v>
          </cell>
          <cell r="H38">
            <v>1609</v>
          </cell>
          <cell r="I38">
            <v>1576</v>
          </cell>
          <cell r="J38">
            <v>1644</v>
          </cell>
          <cell r="K38">
            <v>1645</v>
          </cell>
          <cell r="L38">
            <v>1611</v>
          </cell>
          <cell r="M38">
            <v>1605</v>
          </cell>
          <cell r="N38">
            <v>1673</v>
          </cell>
          <cell r="O38">
            <v>1647</v>
          </cell>
          <cell r="P38">
            <v>1630</v>
          </cell>
          <cell r="Q38">
            <v>1634</v>
          </cell>
          <cell r="R38">
            <v>1732</v>
          </cell>
          <cell r="S38">
            <v>1833</v>
          </cell>
          <cell r="T38">
            <v>1867</v>
          </cell>
          <cell r="U38">
            <v>1688</v>
          </cell>
          <cell r="V38">
            <v>1550</v>
          </cell>
          <cell r="W38">
            <v>1701</v>
          </cell>
          <cell r="X38">
            <v>1808</v>
          </cell>
          <cell r="Y38">
            <v>1762</v>
          </cell>
          <cell r="Z38">
            <v>1775</v>
          </cell>
          <cell r="AA38">
            <v>1622</v>
          </cell>
          <cell r="AB38">
            <v>1509</v>
          </cell>
          <cell r="AC38">
            <v>1540</v>
          </cell>
          <cell r="AD38">
            <v>1584</v>
          </cell>
          <cell r="AE38">
            <v>1433</v>
          </cell>
          <cell r="AF38">
            <v>1345</v>
          </cell>
          <cell r="AG38">
            <v>1358</v>
          </cell>
          <cell r="AH38">
            <v>1471</v>
          </cell>
          <cell r="AI38">
            <v>1327</v>
          </cell>
          <cell r="AJ38">
            <v>0</v>
          </cell>
          <cell r="AK38">
            <v>0</v>
          </cell>
          <cell r="AL38">
            <v>0</v>
          </cell>
          <cell r="AM38">
            <v>0</v>
          </cell>
        </row>
        <row r="39">
          <cell r="A39" t="str">
            <v>AR Industrial Residual Fuel</v>
          </cell>
          <cell r="C39" t="str">
            <v>Industrial Residual Fuel</v>
          </cell>
          <cell r="D39">
            <v>1189.5024211821942</v>
          </cell>
          <cell r="E39">
            <v>735.03353264310465</v>
          </cell>
          <cell r="F39">
            <v>141.59542821180824</v>
          </cell>
          <cell r="G39">
            <v>1189.629626798293</v>
          </cell>
          <cell r="H39">
            <v>1464.9275970676911</v>
          </cell>
          <cell r="I39">
            <v>1083.7742949938972</v>
          </cell>
          <cell r="J39">
            <v>610.82259464611172</v>
          </cell>
          <cell r="K39">
            <v>106.9854672566311</v>
          </cell>
          <cell r="L39">
            <v>15.830152148659291</v>
          </cell>
          <cell r="M39">
            <v>77.954806167549521</v>
          </cell>
          <cell r="N39">
            <v>44.295381444327163</v>
          </cell>
          <cell r="O39">
            <v>978.44431051108961</v>
          </cell>
          <cell r="P39">
            <v>224.40318347036145</v>
          </cell>
          <cell r="Q39">
            <v>920.73922717849382</v>
          </cell>
          <cell r="R39">
            <v>2199.9362100785261</v>
          </cell>
          <cell r="S39">
            <v>166.59892781116397</v>
          </cell>
          <cell r="T39">
            <v>20.642603985555702</v>
          </cell>
          <cell r="U39">
            <v>275.14864235480411</v>
          </cell>
          <cell r="V39">
            <v>166.77725923219808</v>
          </cell>
          <cell r="W39">
            <v>85.613469060005073</v>
          </cell>
          <cell r="X39">
            <v>1.077195697207177</v>
          </cell>
          <cell r="Y39">
            <v>51.562123401889934</v>
          </cell>
          <cell r="Z39">
            <v>0</v>
          </cell>
          <cell r="AA39">
            <v>0</v>
          </cell>
          <cell r="AB39">
            <v>0</v>
          </cell>
          <cell r="AC39">
            <v>0</v>
          </cell>
          <cell r="AD39">
            <v>0.2425641514833532</v>
          </cell>
          <cell r="AE39">
            <v>0</v>
          </cell>
          <cell r="AF39">
            <v>0</v>
          </cell>
          <cell r="AG39">
            <v>0</v>
          </cell>
          <cell r="AH39">
            <v>0</v>
          </cell>
          <cell r="AI39">
            <v>0</v>
          </cell>
          <cell r="AJ39">
            <v>0</v>
          </cell>
          <cell r="AK39">
            <v>0</v>
          </cell>
          <cell r="AL39">
            <v>0</v>
          </cell>
          <cell r="AM39">
            <v>0</v>
          </cell>
        </row>
        <row r="40">
          <cell r="A40" t="str">
            <v>AR Industrial Special Naphthas</v>
          </cell>
          <cell r="C40" t="str">
            <v>Industrial Special Naphthas</v>
          </cell>
          <cell r="D40">
            <v>1501</v>
          </cell>
          <cell r="E40">
            <v>250</v>
          </cell>
          <cell r="F40">
            <v>297</v>
          </cell>
          <cell r="G40">
            <v>297</v>
          </cell>
          <cell r="H40">
            <v>230</v>
          </cell>
          <cell r="I40">
            <v>201</v>
          </cell>
          <cell r="J40">
            <v>1098</v>
          </cell>
          <cell r="K40">
            <v>1064</v>
          </cell>
          <cell r="L40">
            <v>1580</v>
          </cell>
          <cell r="M40">
            <v>2141</v>
          </cell>
          <cell r="N40">
            <v>1434</v>
          </cell>
          <cell r="O40">
            <v>617</v>
          </cell>
          <cell r="P40">
            <v>805</v>
          </cell>
          <cell r="Q40">
            <v>633</v>
          </cell>
          <cell r="R40">
            <v>401</v>
          </cell>
          <cell r="S40">
            <v>491</v>
          </cell>
          <cell r="T40">
            <v>270</v>
          </cell>
          <cell r="U40">
            <v>300</v>
          </cell>
          <cell r="V40">
            <v>327</v>
          </cell>
          <cell r="W40">
            <v>178</v>
          </cell>
          <cell r="X40">
            <v>101</v>
          </cell>
          <cell r="Y40">
            <v>87</v>
          </cell>
          <cell r="Z40">
            <v>57</v>
          </cell>
          <cell r="AA40">
            <v>448</v>
          </cell>
          <cell r="AB40">
            <v>475</v>
          </cell>
          <cell r="AC40">
            <v>444</v>
          </cell>
          <cell r="AD40">
            <v>419</v>
          </cell>
          <cell r="AE40">
            <v>307</v>
          </cell>
          <cell r="AF40">
            <v>282</v>
          </cell>
          <cell r="AG40">
            <v>293</v>
          </cell>
          <cell r="AH40">
            <v>265</v>
          </cell>
          <cell r="AI40">
            <v>248</v>
          </cell>
          <cell r="AJ40">
            <v>0</v>
          </cell>
          <cell r="AK40">
            <v>0</v>
          </cell>
          <cell r="AL40">
            <v>0</v>
          </cell>
          <cell r="AM40">
            <v>0</v>
          </cell>
        </row>
        <row r="41">
          <cell r="A41" t="str">
            <v>AR Industrial Still Gas</v>
          </cell>
          <cell r="C41" t="str">
            <v>Industrial Still Gas</v>
          </cell>
          <cell r="D41">
            <v>5308</v>
          </cell>
          <cell r="E41">
            <v>5786</v>
          </cell>
          <cell r="F41">
            <v>6042</v>
          </cell>
          <cell r="G41">
            <v>6118</v>
          </cell>
          <cell r="H41">
            <v>6099</v>
          </cell>
          <cell r="I41">
            <v>6005</v>
          </cell>
          <cell r="J41">
            <v>6149</v>
          </cell>
          <cell r="K41">
            <v>6044</v>
          </cell>
          <cell r="L41">
            <v>5807</v>
          </cell>
          <cell r="M41">
            <v>5304</v>
          </cell>
          <cell r="N41">
            <v>5453</v>
          </cell>
          <cell r="O41">
            <v>5850</v>
          </cell>
          <cell r="P41">
            <v>6187</v>
          </cell>
          <cell r="Q41">
            <v>6398</v>
          </cell>
          <cell r="R41">
            <v>6982</v>
          </cell>
          <cell r="S41">
            <v>7038</v>
          </cell>
          <cell r="T41">
            <v>7055</v>
          </cell>
          <cell r="U41">
            <v>6869</v>
          </cell>
          <cell r="V41">
            <v>6581</v>
          </cell>
          <cell r="W41">
            <v>7124</v>
          </cell>
          <cell r="X41">
            <v>7169</v>
          </cell>
          <cell r="Y41">
            <v>7879</v>
          </cell>
          <cell r="Z41">
            <v>8048</v>
          </cell>
          <cell r="AA41">
            <v>7847</v>
          </cell>
          <cell r="AB41">
            <v>7690</v>
          </cell>
          <cell r="AC41">
            <v>7456</v>
          </cell>
          <cell r="AD41">
            <v>7868</v>
          </cell>
          <cell r="AE41">
            <v>7715</v>
          </cell>
          <cell r="AF41">
            <v>7800</v>
          </cell>
          <cell r="AG41">
            <v>7402</v>
          </cell>
          <cell r="AH41">
            <v>7070</v>
          </cell>
          <cell r="AI41">
            <v>6504</v>
          </cell>
          <cell r="AJ41">
            <v>0</v>
          </cell>
          <cell r="AK41">
            <v>0</v>
          </cell>
          <cell r="AL41">
            <v>0</v>
          </cell>
          <cell r="AM41">
            <v>0</v>
          </cell>
        </row>
        <row r="42">
          <cell r="A42" t="str">
            <v>AR Industrial Unfinished Oils</v>
          </cell>
          <cell r="C42" t="str">
            <v>Industrial Unfinished Oils</v>
          </cell>
          <cell r="D42">
            <v>-1329</v>
          </cell>
          <cell r="E42">
            <v>-1826</v>
          </cell>
          <cell r="F42">
            <v>-1482</v>
          </cell>
          <cell r="G42">
            <v>-1694</v>
          </cell>
          <cell r="H42">
            <v>-1183</v>
          </cell>
          <cell r="I42">
            <v>-1360</v>
          </cell>
          <cell r="J42">
            <v>-483</v>
          </cell>
          <cell r="K42">
            <v>-430</v>
          </cell>
          <cell r="L42">
            <v>-1269</v>
          </cell>
          <cell r="M42">
            <v>-1063</v>
          </cell>
          <cell r="N42">
            <v>-1511</v>
          </cell>
          <cell r="O42">
            <v>-301</v>
          </cell>
          <cell r="P42">
            <v>-575</v>
          </cell>
          <cell r="Q42">
            <v>-210</v>
          </cell>
          <cell r="R42">
            <v>-341</v>
          </cell>
          <cell r="S42">
            <v>13</v>
          </cell>
          <cell r="T42">
            <v>319</v>
          </cell>
          <cell r="U42">
            <v>293</v>
          </cell>
          <cell r="V42">
            <v>-240</v>
          </cell>
          <cell r="W42">
            <v>-381</v>
          </cell>
          <cell r="X42">
            <v>136</v>
          </cell>
          <cell r="Y42">
            <v>297</v>
          </cell>
          <cell r="Z42">
            <v>327</v>
          </cell>
          <cell r="AA42">
            <v>85</v>
          </cell>
          <cell r="AB42">
            <v>-409</v>
          </cell>
          <cell r="AC42">
            <v>-89</v>
          </cell>
          <cell r="AD42">
            <v>42</v>
          </cell>
          <cell r="AE42">
            <v>372</v>
          </cell>
          <cell r="AF42">
            <v>149</v>
          </cell>
          <cell r="AG42">
            <v>656</v>
          </cell>
          <cell r="AH42">
            <v>959</v>
          </cell>
          <cell r="AI42">
            <v>216</v>
          </cell>
          <cell r="AJ42">
            <v>0</v>
          </cell>
          <cell r="AK42">
            <v>0</v>
          </cell>
          <cell r="AL42">
            <v>0</v>
          </cell>
          <cell r="AM42">
            <v>0</v>
          </cell>
        </row>
        <row r="43">
          <cell r="A43" t="str">
            <v>AR Industrial Waxes</v>
          </cell>
          <cell r="C43" t="str">
            <v>Industrial Waxes</v>
          </cell>
          <cell r="D43">
            <v>884</v>
          </cell>
          <cell r="E43">
            <v>647</v>
          </cell>
          <cell r="F43">
            <v>686</v>
          </cell>
          <cell r="G43">
            <v>737</v>
          </cell>
          <cell r="H43">
            <v>747</v>
          </cell>
          <cell r="I43">
            <v>748</v>
          </cell>
          <cell r="J43">
            <v>1029</v>
          </cell>
          <cell r="K43">
            <v>925</v>
          </cell>
          <cell r="L43">
            <v>896</v>
          </cell>
          <cell r="M43">
            <v>791</v>
          </cell>
          <cell r="N43">
            <v>699</v>
          </cell>
          <cell r="O43">
            <v>613</v>
          </cell>
          <cell r="P43">
            <v>543</v>
          </cell>
          <cell r="Q43">
            <v>524</v>
          </cell>
          <cell r="R43">
            <v>519</v>
          </cell>
          <cell r="S43">
            <v>529</v>
          </cell>
          <cell r="T43">
            <v>375</v>
          </cell>
          <cell r="U43">
            <v>314</v>
          </cell>
          <cell r="V43">
            <v>274</v>
          </cell>
          <cell r="W43">
            <v>175</v>
          </cell>
          <cell r="X43">
            <v>245</v>
          </cell>
          <cell r="Y43">
            <v>216</v>
          </cell>
          <cell r="Z43">
            <v>219</v>
          </cell>
          <cell r="AA43">
            <v>224</v>
          </cell>
          <cell r="AB43">
            <v>201</v>
          </cell>
          <cell r="AC43">
            <v>168</v>
          </cell>
          <cell r="AD43">
            <v>175</v>
          </cell>
          <cell r="AE43">
            <v>127</v>
          </cell>
          <cell r="AF43">
            <v>155</v>
          </cell>
          <cell r="AG43">
            <v>130</v>
          </cell>
          <cell r="AH43">
            <v>115</v>
          </cell>
          <cell r="AI43">
            <v>148</v>
          </cell>
          <cell r="AJ43">
            <v>0</v>
          </cell>
          <cell r="AK43">
            <v>0</v>
          </cell>
          <cell r="AL43">
            <v>0</v>
          </cell>
          <cell r="AM43">
            <v>0</v>
          </cell>
        </row>
        <row r="44">
          <cell r="A44" t="str">
            <v>AR Industrial Wood</v>
          </cell>
          <cell r="C44" t="str">
            <v>Industrial Wood</v>
          </cell>
          <cell r="D44">
            <v>66121</v>
          </cell>
          <cell r="E44">
            <v>66713</v>
          </cell>
          <cell r="F44">
            <v>71440</v>
          </cell>
          <cell r="G44">
            <v>78742</v>
          </cell>
          <cell r="H44">
            <v>74711</v>
          </cell>
          <cell r="I44">
            <v>75594</v>
          </cell>
          <cell r="J44">
            <v>80348</v>
          </cell>
          <cell r="K44">
            <v>82843</v>
          </cell>
          <cell r="L44">
            <v>78275</v>
          </cell>
          <cell r="M44">
            <v>78436</v>
          </cell>
          <cell r="N44">
            <v>79703</v>
          </cell>
          <cell r="O44">
            <v>63374</v>
          </cell>
          <cell r="P44">
            <v>69539</v>
          </cell>
          <cell r="Q44">
            <v>69793</v>
          </cell>
          <cell r="R44">
            <v>69934</v>
          </cell>
          <cell r="S44">
            <v>71873</v>
          </cell>
          <cell r="T44">
            <v>76365</v>
          </cell>
          <cell r="U44">
            <v>78793</v>
          </cell>
          <cell r="V44">
            <v>66550</v>
          </cell>
          <cell r="W44">
            <v>69646</v>
          </cell>
          <cell r="X44">
            <v>74685</v>
          </cell>
          <cell r="Y44">
            <v>77673</v>
          </cell>
          <cell r="Z44">
            <v>77744</v>
          </cell>
          <cell r="AA44">
            <v>75715</v>
          </cell>
          <cell r="AB44">
            <v>74245</v>
          </cell>
          <cell r="AC44">
            <v>68082</v>
          </cell>
          <cell r="AD44">
            <v>64684</v>
          </cell>
          <cell r="AE44">
            <v>66586</v>
          </cell>
          <cell r="AF44">
            <v>65701</v>
          </cell>
          <cell r="AG44">
            <v>64256</v>
          </cell>
          <cell r="AH44">
            <v>49471</v>
          </cell>
          <cell r="AI44">
            <v>49589</v>
          </cell>
          <cell r="AJ44">
            <v>0</v>
          </cell>
          <cell r="AK44">
            <v>0</v>
          </cell>
          <cell r="AL44">
            <v>0</v>
          </cell>
          <cell r="AM44">
            <v>0</v>
          </cell>
        </row>
        <row r="45">
          <cell r="A45" t="str">
            <v>AR Industrial Other Coal</v>
          </cell>
          <cell r="C45" t="str">
            <v>Industrial Other Coal</v>
          </cell>
          <cell r="D45">
            <v>5708.266625324728</v>
          </cell>
          <cell r="E45">
            <v>6614.4561042883188</v>
          </cell>
          <cell r="F45">
            <v>6846.2551248094669</v>
          </cell>
          <cell r="G45">
            <v>7596.1741286909291</v>
          </cell>
          <cell r="H45">
            <v>8473.9373181078645</v>
          </cell>
          <cell r="I45">
            <v>7609.0061579927669</v>
          </cell>
          <cell r="J45">
            <v>7882.0944612044332</v>
          </cell>
          <cell r="K45">
            <v>6585.1192410154581</v>
          </cell>
          <cell r="L45">
            <v>6765.9976606818982</v>
          </cell>
          <cell r="M45">
            <v>7682.4585884174649</v>
          </cell>
          <cell r="N45">
            <v>9026.3128972187806</v>
          </cell>
          <cell r="O45">
            <v>10295.761984759938</v>
          </cell>
          <cell r="P45">
            <v>9778.1348365542744</v>
          </cell>
          <cell r="Q45">
            <v>9465.0892798129371</v>
          </cell>
          <cell r="R45">
            <v>9395.3634299830956</v>
          </cell>
          <cell r="S45">
            <v>8712.2898103086882</v>
          </cell>
          <cell r="T45">
            <v>8529.3682379716847</v>
          </cell>
          <cell r="U45">
            <v>9121.5054717626845</v>
          </cell>
          <cell r="V45">
            <v>8925.810316383453</v>
          </cell>
          <cell r="W45">
            <v>6980.4207514864465</v>
          </cell>
          <cell r="X45">
            <v>6771.116671635581</v>
          </cell>
          <cell r="Y45">
            <v>5117.9015946624486</v>
          </cell>
          <cell r="Z45">
            <v>4667.8952332339331</v>
          </cell>
          <cell r="AA45">
            <v>4609.5479792929264</v>
          </cell>
          <cell r="AB45">
            <v>4977.2911190431641</v>
          </cell>
          <cell r="AC45">
            <v>4248.1547314459895</v>
          </cell>
          <cell r="AD45">
            <v>4414.6928885368579</v>
          </cell>
          <cell r="AE45">
            <v>4221.1381382842355</v>
          </cell>
          <cell r="AF45">
            <v>3590.9698633555126</v>
          </cell>
          <cell r="AG45">
            <v>3535.2838343507356</v>
          </cell>
          <cell r="AH45">
            <v>2972.861699080499</v>
          </cell>
          <cell r="AI45">
            <v>2976.034841468103</v>
          </cell>
          <cell r="AJ45">
            <v>0</v>
          </cell>
          <cell r="AK45">
            <v>0</v>
          </cell>
          <cell r="AL45">
            <v>0</v>
          </cell>
          <cell r="AM45">
            <v>0</v>
          </cell>
        </row>
        <row r="46">
          <cell r="A46" t="str">
            <v>AR Industrial Other</v>
          </cell>
          <cell r="C46" t="str">
            <v>Industrial Other</v>
          </cell>
        </row>
        <row r="47">
          <cell r="A47" t="str">
            <v>AR Residential Coal</v>
          </cell>
          <cell r="C47" t="str">
            <v>Residential Coal</v>
          </cell>
          <cell r="D47">
            <v>1</v>
          </cell>
          <cell r="E47">
            <v>2</v>
          </cell>
          <cell r="F47">
            <v>9</v>
          </cell>
          <cell r="G47">
            <v>4</v>
          </cell>
          <cell r="H47">
            <v>1</v>
          </cell>
          <cell r="I47">
            <v>0</v>
          </cell>
          <cell r="J47">
            <v>0</v>
          </cell>
          <cell r="K47">
            <v>0</v>
          </cell>
          <cell r="L47">
            <v>0</v>
          </cell>
          <cell r="M47">
            <v>0</v>
          </cell>
          <cell r="N47">
            <v>0</v>
          </cell>
          <cell r="O47">
            <v>0</v>
          </cell>
          <cell r="P47">
            <v>0</v>
          </cell>
          <cell r="Q47">
            <v>0</v>
          </cell>
          <cell r="R47">
            <v>0</v>
          </cell>
          <cell r="S47">
            <v>0</v>
          </cell>
          <cell r="T47">
            <v>0</v>
          </cell>
          <cell r="U47">
            <v>3</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row>
        <row r="48">
          <cell r="A48" t="str">
            <v>AR Residential Distillate Fuel</v>
          </cell>
          <cell r="C48" t="str">
            <v>Residential Distillate Fuel</v>
          </cell>
          <cell r="D48">
            <v>2</v>
          </cell>
          <cell r="E48">
            <v>3</v>
          </cell>
          <cell r="F48">
            <v>55</v>
          </cell>
          <cell r="G48">
            <v>3</v>
          </cell>
          <cell r="H48">
            <v>5</v>
          </cell>
          <cell r="I48">
            <v>12</v>
          </cell>
          <cell r="J48">
            <v>5</v>
          </cell>
          <cell r="K48">
            <v>4</v>
          </cell>
          <cell r="L48">
            <v>3</v>
          </cell>
          <cell r="M48">
            <v>5</v>
          </cell>
          <cell r="N48">
            <v>4</v>
          </cell>
          <cell r="O48">
            <v>5</v>
          </cell>
          <cell r="P48">
            <v>50</v>
          </cell>
          <cell r="Q48">
            <v>21</v>
          </cell>
          <cell r="R48">
            <v>32</v>
          </cell>
          <cell r="S48">
            <v>9</v>
          </cell>
          <cell r="T48">
            <v>15</v>
          </cell>
          <cell r="U48">
            <v>18</v>
          </cell>
          <cell r="V48">
            <v>9</v>
          </cell>
          <cell r="W48">
            <v>23</v>
          </cell>
          <cell r="X48">
            <v>55</v>
          </cell>
          <cell r="Y48">
            <v>58</v>
          </cell>
          <cell r="Z48">
            <v>25</v>
          </cell>
          <cell r="AA48">
            <v>24</v>
          </cell>
          <cell r="AB48">
            <v>31</v>
          </cell>
          <cell r="AC48">
            <v>49</v>
          </cell>
          <cell r="AD48">
            <v>75</v>
          </cell>
          <cell r="AE48">
            <v>48</v>
          </cell>
          <cell r="AF48">
            <v>43</v>
          </cell>
          <cell r="AG48">
            <v>4</v>
          </cell>
          <cell r="AH48">
            <v>17</v>
          </cell>
          <cell r="AI48">
            <v>39</v>
          </cell>
          <cell r="AJ48">
            <v>0</v>
          </cell>
          <cell r="AK48">
            <v>0</v>
          </cell>
          <cell r="AL48">
            <v>0</v>
          </cell>
          <cell r="AM48">
            <v>0</v>
          </cell>
        </row>
        <row r="49">
          <cell r="A49" t="str">
            <v>AR Residential Kerosene</v>
          </cell>
          <cell r="C49" t="str">
            <v>Residential Kerosene</v>
          </cell>
          <cell r="D49">
            <v>112</v>
          </cell>
          <cell r="E49">
            <v>79</v>
          </cell>
          <cell r="F49">
            <v>42</v>
          </cell>
          <cell r="G49">
            <v>56</v>
          </cell>
          <cell r="H49">
            <v>37</v>
          </cell>
          <cell r="I49">
            <v>79</v>
          </cell>
          <cell r="J49">
            <v>67</v>
          </cell>
          <cell r="K49">
            <v>107</v>
          </cell>
          <cell r="L49">
            <v>85</v>
          </cell>
          <cell r="M49">
            <v>203</v>
          </cell>
          <cell r="N49">
            <v>141</v>
          </cell>
          <cell r="O49">
            <v>137</v>
          </cell>
          <cell r="P49">
            <v>111</v>
          </cell>
          <cell r="Q49">
            <v>92</v>
          </cell>
          <cell r="R49">
            <v>61</v>
          </cell>
          <cell r="S49">
            <v>77</v>
          </cell>
          <cell r="T49">
            <v>52</v>
          </cell>
          <cell r="U49">
            <v>35</v>
          </cell>
          <cell r="V49">
            <v>13</v>
          </cell>
          <cell r="W49">
            <v>26</v>
          </cell>
          <cell r="X49">
            <v>31</v>
          </cell>
          <cell r="Y49">
            <v>12</v>
          </cell>
          <cell r="Z49">
            <v>5</v>
          </cell>
          <cell r="AA49">
            <v>7</v>
          </cell>
          <cell r="AB49">
            <v>16</v>
          </cell>
          <cell r="AC49">
            <v>9</v>
          </cell>
          <cell r="AD49">
            <v>7</v>
          </cell>
          <cell r="AE49">
            <v>2</v>
          </cell>
          <cell r="AF49">
            <v>3</v>
          </cell>
          <cell r="AG49">
            <v>4</v>
          </cell>
          <cell r="AH49">
            <v>3</v>
          </cell>
          <cell r="AI49">
            <v>5</v>
          </cell>
          <cell r="AJ49">
            <v>0</v>
          </cell>
          <cell r="AK49">
            <v>0</v>
          </cell>
          <cell r="AL49">
            <v>0</v>
          </cell>
          <cell r="AM49">
            <v>0</v>
          </cell>
        </row>
        <row r="50">
          <cell r="A50" t="str">
            <v>AR Residential Hydrocarbon Gas Liquids</v>
          </cell>
          <cell r="C50" t="str">
            <v>Residential Hydrocarbon Gas Liquids</v>
          </cell>
          <cell r="D50">
            <v>6807</v>
          </cell>
          <cell r="E50">
            <v>6156</v>
          </cell>
          <cell r="F50">
            <v>5512</v>
          </cell>
          <cell r="G50">
            <v>6282</v>
          </cell>
          <cell r="H50">
            <v>6138</v>
          </cell>
          <cell r="I50">
            <v>5507</v>
          </cell>
          <cell r="J50">
            <v>5482</v>
          </cell>
          <cell r="K50">
            <v>5800</v>
          </cell>
          <cell r="L50">
            <v>4299</v>
          </cell>
          <cell r="M50">
            <v>11135</v>
          </cell>
          <cell r="N50">
            <v>9879</v>
          </cell>
          <cell r="O50">
            <v>10386</v>
          </cell>
          <cell r="P50">
            <v>7769</v>
          </cell>
          <cell r="Q50">
            <v>6459</v>
          </cell>
          <cell r="R50">
            <v>6180</v>
          </cell>
          <cell r="S50">
            <v>5610</v>
          </cell>
          <cell r="T50">
            <v>5535</v>
          </cell>
          <cell r="U50">
            <v>5440</v>
          </cell>
          <cell r="V50">
            <v>6901</v>
          </cell>
          <cell r="W50">
            <v>6797</v>
          </cell>
          <cell r="X50">
            <v>6049</v>
          </cell>
          <cell r="Y50">
            <v>5063</v>
          </cell>
          <cell r="Z50">
            <v>3819</v>
          </cell>
          <cell r="AA50">
            <v>5092</v>
          </cell>
          <cell r="AB50">
            <v>4964</v>
          </cell>
          <cell r="AC50">
            <v>4198</v>
          </cell>
          <cell r="AD50">
            <v>3198</v>
          </cell>
          <cell r="AE50">
            <v>2949</v>
          </cell>
          <cell r="AF50">
            <v>3993</v>
          </cell>
          <cell r="AG50">
            <v>4095</v>
          </cell>
          <cell r="AH50">
            <v>4191</v>
          </cell>
          <cell r="AI50">
            <v>3983</v>
          </cell>
          <cell r="AJ50">
            <v>0</v>
          </cell>
          <cell r="AK50">
            <v>0</v>
          </cell>
          <cell r="AL50">
            <v>0</v>
          </cell>
          <cell r="AM50">
            <v>0</v>
          </cell>
        </row>
        <row r="51">
          <cell r="A51" t="str">
            <v>AR Residential Natural Gas</v>
          </cell>
          <cell r="C51" t="str">
            <v>Residential Natural Gas</v>
          </cell>
          <cell r="D51">
            <v>39486</v>
          </cell>
          <cell r="E51">
            <v>41312</v>
          </cell>
          <cell r="F51">
            <v>39743</v>
          </cell>
          <cell r="G51">
            <v>46117</v>
          </cell>
          <cell r="H51">
            <v>42431</v>
          </cell>
          <cell r="I51">
            <v>44579</v>
          </cell>
          <cell r="J51">
            <v>47509</v>
          </cell>
          <cell r="K51">
            <v>43019</v>
          </cell>
          <cell r="L51">
            <v>39139</v>
          </cell>
          <cell r="M51">
            <v>36894</v>
          </cell>
          <cell r="N51">
            <v>43159</v>
          </cell>
          <cell r="O51">
            <v>37695</v>
          </cell>
          <cell r="P51">
            <v>40085</v>
          </cell>
          <cell r="Q51">
            <v>39161</v>
          </cell>
          <cell r="R51">
            <v>35078</v>
          </cell>
          <cell r="S51">
            <v>33927</v>
          </cell>
          <cell r="T51">
            <v>32467</v>
          </cell>
          <cell r="U51">
            <v>33041</v>
          </cell>
          <cell r="V51">
            <v>36028</v>
          </cell>
          <cell r="W51">
            <v>33635</v>
          </cell>
          <cell r="X51">
            <v>36509</v>
          </cell>
          <cell r="Y51">
            <v>34241</v>
          </cell>
          <cell r="Z51">
            <v>26454</v>
          </cell>
          <cell r="AA51">
            <v>35663</v>
          </cell>
          <cell r="AB51">
            <v>38558</v>
          </cell>
          <cell r="AC51">
            <v>33463</v>
          </cell>
          <cell r="AD51">
            <v>27469</v>
          </cell>
          <cell r="AE51">
            <v>26080</v>
          </cell>
          <cell r="AF51">
            <v>35466</v>
          </cell>
          <cell r="AG51">
            <v>34175</v>
          </cell>
          <cell r="AH51">
            <v>30704</v>
          </cell>
          <cell r="AI51">
            <v>34276</v>
          </cell>
          <cell r="AJ51">
            <v>0</v>
          </cell>
          <cell r="AK51">
            <v>0</v>
          </cell>
          <cell r="AL51">
            <v>0</v>
          </cell>
          <cell r="AM51">
            <v>0</v>
          </cell>
        </row>
        <row r="52">
          <cell r="A52" t="str">
            <v>AR Residential Wood</v>
          </cell>
          <cell r="C52" t="str">
            <v>Residential Wood</v>
          </cell>
          <cell r="D52">
            <v>3161</v>
          </cell>
          <cell r="E52">
            <v>3313</v>
          </cell>
          <cell r="F52">
            <v>3476</v>
          </cell>
          <cell r="G52">
            <v>4830</v>
          </cell>
          <cell r="H52">
            <v>4585</v>
          </cell>
          <cell r="I52">
            <v>4585</v>
          </cell>
          <cell r="J52">
            <v>4761</v>
          </cell>
          <cell r="K52">
            <v>2347</v>
          </cell>
          <cell r="L52">
            <v>2086</v>
          </cell>
          <cell r="M52">
            <v>2141</v>
          </cell>
          <cell r="N52">
            <v>2306</v>
          </cell>
          <cell r="O52">
            <v>2227</v>
          </cell>
          <cell r="P52">
            <v>2261</v>
          </cell>
          <cell r="Q52">
            <v>2380</v>
          </cell>
          <cell r="R52">
            <v>2439</v>
          </cell>
          <cell r="S52">
            <v>5603</v>
          </cell>
          <cell r="T52">
            <v>4969</v>
          </cell>
          <cell r="U52">
            <v>5492</v>
          </cell>
          <cell r="V52">
            <v>6146</v>
          </cell>
          <cell r="W52">
            <v>9580</v>
          </cell>
          <cell r="X52">
            <v>10275</v>
          </cell>
          <cell r="Y52">
            <v>9966</v>
          </cell>
          <cell r="Z52">
            <v>8328</v>
          </cell>
          <cell r="AA52">
            <v>10867</v>
          </cell>
          <cell r="AB52">
            <v>10997</v>
          </cell>
          <cell r="AC52">
            <v>6398</v>
          </cell>
          <cell r="AD52">
            <v>5184</v>
          </cell>
          <cell r="AE52">
            <v>4365</v>
          </cell>
          <cell r="AF52">
            <v>6858</v>
          </cell>
          <cell r="AG52">
            <v>6913</v>
          </cell>
          <cell r="AH52">
            <v>5314</v>
          </cell>
          <cell r="AI52">
            <v>4896</v>
          </cell>
          <cell r="AJ52">
            <v>0</v>
          </cell>
          <cell r="AK52">
            <v>0</v>
          </cell>
          <cell r="AL52">
            <v>0</v>
          </cell>
          <cell r="AM52">
            <v>0</v>
          </cell>
        </row>
        <row r="53">
          <cell r="A53" t="str">
            <v>AR Residential Other</v>
          </cell>
          <cell r="C53" t="str">
            <v>Residential Other</v>
          </cell>
        </row>
        <row r="54">
          <cell r="A54" t="str">
            <v>AR Transportation Aviation Gasoline</v>
          </cell>
          <cell r="C54" t="str">
            <v>Transportation Aviation Gasoline</v>
          </cell>
          <cell r="D54">
            <v>631</v>
          </cell>
          <cell r="E54">
            <v>726</v>
          </cell>
          <cell r="F54">
            <v>768</v>
          </cell>
          <cell r="G54">
            <v>679</v>
          </cell>
          <cell r="H54">
            <v>791</v>
          </cell>
          <cell r="I54">
            <v>723</v>
          </cell>
          <cell r="J54">
            <v>613</v>
          </cell>
          <cell r="K54">
            <v>682</v>
          </cell>
          <cell r="L54">
            <v>617</v>
          </cell>
          <cell r="M54">
            <v>596</v>
          </cell>
          <cell r="N54">
            <v>471</v>
          </cell>
          <cell r="O54">
            <v>922</v>
          </cell>
          <cell r="P54">
            <v>598</v>
          </cell>
          <cell r="Q54">
            <v>522</v>
          </cell>
          <cell r="R54">
            <v>643</v>
          </cell>
          <cell r="S54">
            <v>339</v>
          </cell>
          <cell r="T54">
            <v>559</v>
          </cell>
          <cell r="U54">
            <v>553</v>
          </cell>
          <cell r="V54">
            <v>440</v>
          </cell>
          <cell r="W54">
            <v>557</v>
          </cell>
          <cell r="X54">
            <v>434</v>
          </cell>
          <cell r="Y54">
            <v>407</v>
          </cell>
          <cell r="Z54">
            <v>414</v>
          </cell>
          <cell r="AA54">
            <v>354</v>
          </cell>
          <cell r="AB54">
            <v>196</v>
          </cell>
          <cell r="AC54">
            <v>242</v>
          </cell>
          <cell r="AD54">
            <v>242</v>
          </cell>
          <cell r="AE54">
            <v>243</v>
          </cell>
          <cell r="AF54">
            <v>237</v>
          </cell>
          <cell r="AG54">
            <v>244</v>
          </cell>
          <cell r="AH54">
            <v>225</v>
          </cell>
          <cell r="AI54">
            <v>245</v>
          </cell>
          <cell r="AJ54">
            <v>0</v>
          </cell>
          <cell r="AK54">
            <v>0</v>
          </cell>
          <cell r="AL54">
            <v>0</v>
          </cell>
          <cell r="AM54">
            <v>0</v>
          </cell>
        </row>
        <row r="55">
          <cell r="A55" t="str">
            <v>AR Transportation Distillate Fuel</v>
          </cell>
          <cell r="C55" t="str">
            <v>Transportation Distillate Fuel</v>
          </cell>
          <cell r="D55">
            <v>56629</v>
          </cell>
          <cell r="E55">
            <v>57962</v>
          </cell>
          <cell r="F55">
            <v>57886</v>
          </cell>
          <cell r="G55">
            <v>62549</v>
          </cell>
          <cell r="H55">
            <v>71483</v>
          </cell>
          <cell r="I55">
            <v>73149</v>
          </cell>
          <cell r="J55">
            <v>76046</v>
          </cell>
          <cell r="K55">
            <v>79046</v>
          </cell>
          <cell r="L55">
            <v>83476</v>
          </cell>
          <cell r="M55">
            <v>80444</v>
          </cell>
          <cell r="N55">
            <v>83479</v>
          </cell>
          <cell r="O55">
            <v>90968</v>
          </cell>
          <cell r="P55">
            <v>97823</v>
          </cell>
          <cell r="Q55">
            <v>96381</v>
          </cell>
          <cell r="R55">
            <v>100007</v>
          </cell>
          <cell r="S55">
            <v>97389</v>
          </cell>
          <cell r="T55">
            <v>95916</v>
          </cell>
          <cell r="U55">
            <v>97317</v>
          </cell>
          <cell r="V55">
            <v>94981</v>
          </cell>
          <cell r="W55">
            <v>94337</v>
          </cell>
          <cell r="X55">
            <v>97842</v>
          </cell>
          <cell r="Y55">
            <v>99064</v>
          </cell>
          <cell r="Z55">
            <v>90155</v>
          </cell>
          <cell r="AA55">
            <v>91015</v>
          </cell>
          <cell r="AB55">
            <v>89026</v>
          </cell>
          <cell r="AC55">
            <v>88795</v>
          </cell>
          <cell r="AD55">
            <v>89470</v>
          </cell>
          <cell r="AE55">
            <v>92883</v>
          </cell>
          <cell r="AF55">
            <v>97731</v>
          </cell>
          <cell r="AG55">
            <v>95310</v>
          </cell>
          <cell r="AH55">
            <v>94234</v>
          </cell>
          <cell r="AI55">
            <v>96959</v>
          </cell>
          <cell r="AJ55">
            <v>0</v>
          </cell>
          <cell r="AK55">
            <v>0</v>
          </cell>
          <cell r="AL55">
            <v>0</v>
          </cell>
          <cell r="AM55">
            <v>0</v>
          </cell>
        </row>
        <row r="56">
          <cell r="A56" t="str">
            <v>AR Transportation Ethanol</v>
          </cell>
          <cell r="C56" t="str">
            <v>Transportation Ethanol</v>
          </cell>
          <cell r="D56">
            <v>498</v>
          </cell>
          <cell r="E56">
            <v>314</v>
          </cell>
          <cell r="F56">
            <v>222</v>
          </cell>
          <cell r="G56">
            <v>155</v>
          </cell>
          <cell r="H56">
            <v>28</v>
          </cell>
          <cell r="I56">
            <v>31</v>
          </cell>
          <cell r="J56">
            <v>2</v>
          </cell>
          <cell r="K56">
            <v>0</v>
          </cell>
          <cell r="L56">
            <v>0</v>
          </cell>
          <cell r="M56">
            <v>0</v>
          </cell>
          <cell r="N56">
            <v>0</v>
          </cell>
          <cell r="O56">
            <v>0</v>
          </cell>
          <cell r="P56">
            <v>0</v>
          </cell>
          <cell r="Q56">
            <v>0</v>
          </cell>
          <cell r="R56">
            <v>0</v>
          </cell>
          <cell r="S56">
            <v>93</v>
          </cell>
          <cell r="T56">
            <v>86</v>
          </cell>
          <cell r="U56">
            <v>278</v>
          </cell>
          <cell r="V56">
            <v>2250</v>
          </cell>
          <cell r="W56">
            <v>5855</v>
          </cell>
          <cell r="X56">
            <v>12507</v>
          </cell>
          <cell r="Y56">
            <v>11778</v>
          </cell>
          <cell r="Z56">
            <v>11457</v>
          </cell>
          <cell r="AA56">
            <v>11575</v>
          </cell>
          <cell r="AB56">
            <v>12076</v>
          </cell>
          <cell r="AC56">
            <v>12136</v>
          </cell>
          <cell r="AD56">
            <v>12551</v>
          </cell>
          <cell r="AE56">
            <v>12588</v>
          </cell>
          <cell r="AF56">
            <v>11637</v>
          </cell>
          <cell r="AG56">
            <v>11589</v>
          </cell>
          <cell r="AH56">
            <v>10351</v>
          </cell>
          <cell r="AI56">
            <v>11596</v>
          </cell>
          <cell r="AJ56">
            <v>0</v>
          </cell>
          <cell r="AK56">
            <v>0</v>
          </cell>
          <cell r="AL56">
            <v>0</v>
          </cell>
          <cell r="AM56">
            <v>0</v>
          </cell>
        </row>
        <row r="57">
          <cell r="A57" t="str">
            <v>AR Transportation Jet Fuel, Kerosene</v>
          </cell>
          <cell r="C57" t="str">
            <v>Transportation Jet Fuel, Kerosene</v>
          </cell>
          <cell r="D57">
            <v>3239</v>
          </cell>
          <cell r="E57">
            <v>2534</v>
          </cell>
          <cell r="F57">
            <v>2360</v>
          </cell>
          <cell r="G57">
            <v>2304</v>
          </cell>
          <cell r="H57">
            <v>5757</v>
          </cell>
          <cell r="I57">
            <v>6387</v>
          </cell>
          <cell r="J57">
            <v>8631</v>
          </cell>
          <cell r="K57">
            <v>8707</v>
          </cell>
          <cell r="L57">
            <v>8665</v>
          </cell>
          <cell r="M57">
            <v>25941</v>
          </cell>
          <cell r="N57">
            <v>27600</v>
          </cell>
          <cell r="O57">
            <v>5876</v>
          </cell>
          <cell r="P57">
            <v>4500</v>
          </cell>
          <cell r="Q57">
            <v>4660</v>
          </cell>
          <cell r="R57">
            <v>4096</v>
          </cell>
          <cell r="S57">
            <v>7094</v>
          </cell>
          <cell r="T57">
            <v>6706</v>
          </cell>
          <cell r="U57">
            <v>6951</v>
          </cell>
          <cell r="V57">
            <v>6152</v>
          </cell>
          <cell r="W57">
            <v>4537</v>
          </cell>
          <cell r="X57">
            <v>7858</v>
          </cell>
          <cell r="Y57">
            <v>7788</v>
          </cell>
          <cell r="Z57">
            <v>8056</v>
          </cell>
          <cell r="AA57">
            <v>7615</v>
          </cell>
          <cell r="AB57">
            <v>7851</v>
          </cell>
          <cell r="AC57">
            <v>7378</v>
          </cell>
          <cell r="AD57">
            <v>7140</v>
          </cell>
          <cell r="AE57">
            <v>7599</v>
          </cell>
          <cell r="AF57">
            <v>6556</v>
          </cell>
          <cell r="AG57">
            <v>7007</v>
          </cell>
          <cell r="AH57">
            <v>5284</v>
          </cell>
          <cell r="AI57">
            <v>5659</v>
          </cell>
          <cell r="AJ57">
            <v>0</v>
          </cell>
          <cell r="AK57">
            <v>0</v>
          </cell>
          <cell r="AL57">
            <v>0</v>
          </cell>
          <cell r="AM57">
            <v>0</v>
          </cell>
        </row>
        <row r="58">
          <cell r="A58" t="str">
            <v>AR Transportation Jet Fuel, Naphtha</v>
          </cell>
          <cell r="C58" t="str">
            <v>Transportation Jet Fuel, Naphtha</v>
          </cell>
          <cell r="D58">
            <v>6007</v>
          </cell>
          <cell r="E58">
            <v>7203</v>
          </cell>
          <cell r="F58">
            <v>3844</v>
          </cell>
          <cell r="G58">
            <v>3347</v>
          </cell>
          <cell r="H58">
            <v>3312</v>
          </cell>
          <cell r="I58">
            <v>281</v>
          </cell>
          <cell r="J58">
            <v>64</v>
          </cell>
          <cell r="K58">
            <v>20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row>
        <row r="59">
          <cell r="A59" t="str">
            <v>AR Transportation Hydrocarbon Gas Liquids</v>
          </cell>
          <cell r="C59" t="str">
            <v>Transportation Hydrocarbon Gas Liquids</v>
          </cell>
          <cell r="D59">
            <v>319</v>
          </cell>
          <cell r="E59">
            <v>301</v>
          </cell>
          <cell r="F59">
            <v>237</v>
          </cell>
          <cell r="G59">
            <v>263</v>
          </cell>
          <cell r="H59">
            <v>478</v>
          </cell>
          <cell r="I59">
            <v>197</v>
          </cell>
          <cell r="J59">
            <v>173</v>
          </cell>
          <cell r="K59">
            <v>162</v>
          </cell>
          <cell r="L59">
            <v>126</v>
          </cell>
          <cell r="M59">
            <v>1755</v>
          </cell>
          <cell r="N59">
            <v>359</v>
          </cell>
          <cell r="O59">
            <v>342</v>
          </cell>
          <cell r="P59">
            <v>209</v>
          </cell>
          <cell r="Q59">
            <v>195</v>
          </cell>
          <cell r="R59">
            <v>196</v>
          </cell>
          <cell r="S59">
            <v>318</v>
          </cell>
          <cell r="T59">
            <v>310</v>
          </cell>
          <cell r="U59">
            <v>228</v>
          </cell>
          <cell r="V59">
            <v>590</v>
          </cell>
          <cell r="W59">
            <v>294</v>
          </cell>
          <cell r="X59">
            <v>73</v>
          </cell>
          <cell r="Y59">
            <v>72</v>
          </cell>
          <cell r="Z59">
            <v>45</v>
          </cell>
          <cell r="AA59">
            <v>64</v>
          </cell>
          <cell r="AB59">
            <v>58</v>
          </cell>
          <cell r="AC59">
            <v>78</v>
          </cell>
          <cell r="AD59">
            <v>77</v>
          </cell>
          <cell r="AE59">
            <v>21</v>
          </cell>
          <cell r="AF59">
            <v>17</v>
          </cell>
          <cell r="AG59">
            <v>20</v>
          </cell>
          <cell r="AH59">
            <v>26</v>
          </cell>
          <cell r="AI59">
            <v>32</v>
          </cell>
          <cell r="AJ59">
            <v>0</v>
          </cell>
          <cell r="AK59">
            <v>0</v>
          </cell>
          <cell r="AL59">
            <v>0</v>
          </cell>
          <cell r="AM59">
            <v>0</v>
          </cell>
        </row>
        <row r="60">
          <cell r="A60" t="str">
            <v>AR Transportation Lubricants</v>
          </cell>
          <cell r="C60" t="str">
            <v>Transportation Lubricants</v>
          </cell>
          <cell r="D60">
            <v>2683</v>
          </cell>
          <cell r="E60">
            <v>2400</v>
          </cell>
          <cell r="F60">
            <v>2447</v>
          </cell>
          <cell r="G60">
            <v>2492</v>
          </cell>
          <cell r="H60">
            <v>2605</v>
          </cell>
          <cell r="I60">
            <v>2560</v>
          </cell>
          <cell r="J60">
            <v>2484</v>
          </cell>
          <cell r="K60">
            <v>2624</v>
          </cell>
          <cell r="L60">
            <v>2747</v>
          </cell>
          <cell r="M60">
            <v>2776</v>
          </cell>
          <cell r="N60">
            <v>2735</v>
          </cell>
          <cell r="O60">
            <v>2505</v>
          </cell>
          <cell r="P60">
            <v>2476</v>
          </cell>
          <cell r="Q60">
            <v>2289</v>
          </cell>
          <cell r="R60">
            <v>2319</v>
          </cell>
          <cell r="S60">
            <v>2307</v>
          </cell>
          <cell r="T60">
            <v>2247</v>
          </cell>
          <cell r="U60">
            <v>2321</v>
          </cell>
          <cell r="V60">
            <v>2155</v>
          </cell>
          <cell r="W60">
            <v>1937</v>
          </cell>
          <cell r="X60">
            <v>2019</v>
          </cell>
          <cell r="Y60">
            <v>1911</v>
          </cell>
          <cell r="Z60">
            <v>1701</v>
          </cell>
          <cell r="AA60">
            <v>1745</v>
          </cell>
          <cell r="AB60">
            <v>1789</v>
          </cell>
          <cell r="AC60">
            <v>1945</v>
          </cell>
          <cell r="AD60">
            <v>1871</v>
          </cell>
          <cell r="AE60">
            <v>1740</v>
          </cell>
          <cell r="AF60">
            <v>1672</v>
          </cell>
          <cell r="AG60">
            <v>1600</v>
          </cell>
          <cell r="AH60">
            <v>1484</v>
          </cell>
          <cell r="AI60">
            <v>1524</v>
          </cell>
          <cell r="AJ60">
            <v>0</v>
          </cell>
          <cell r="AK60">
            <v>0</v>
          </cell>
          <cell r="AL60">
            <v>0</v>
          </cell>
          <cell r="AM60">
            <v>0</v>
          </cell>
        </row>
        <row r="61">
          <cell r="A61" t="str">
            <v>AR Transportation Motor Gasoline</v>
          </cell>
          <cell r="C61" t="str">
            <v>Transportation Motor Gasoline</v>
          </cell>
          <cell r="D61">
            <v>148889</v>
          </cell>
          <cell r="E61">
            <v>149193</v>
          </cell>
          <cell r="F61">
            <v>151541</v>
          </cell>
          <cell r="G61">
            <v>156619</v>
          </cell>
          <cell r="H61">
            <v>158586</v>
          </cell>
          <cell r="I61">
            <v>164644</v>
          </cell>
          <cell r="J61">
            <v>164658</v>
          </cell>
          <cell r="K61">
            <v>170120</v>
          </cell>
          <cell r="L61">
            <v>169538</v>
          </cell>
          <cell r="M61">
            <v>172291</v>
          </cell>
          <cell r="N61">
            <v>170170</v>
          </cell>
          <cell r="O61">
            <v>167888</v>
          </cell>
          <cell r="P61">
            <v>171541</v>
          </cell>
          <cell r="Q61">
            <v>172399</v>
          </cell>
          <cell r="R61">
            <v>172856</v>
          </cell>
          <cell r="S61">
            <v>171964</v>
          </cell>
          <cell r="T61">
            <v>171427</v>
          </cell>
          <cell r="U61">
            <v>173978</v>
          </cell>
          <cell r="V61">
            <v>167976</v>
          </cell>
          <cell r="W61">
            <v>168399</v>
          </cell>
          <cell r="X61">
            <v>159764</v>
          </cell>
          <cell r="Y61">
            <v>154639</v>
          </cell>
          <cell r="Z61">
            <v>155354</v>
          </cell>
          <cell r="AA61">
            <v>152300</v>
          </cell>
          <cell r="AB61">
            <v>157318</v>
          </cell>
          <cell r="AC61">
            <v>157485</v>
          </cell>
          <cell r="AD61">
            <v>163797</v>
          </cell>
          <cell r="AE61">
            <v>163179</v>
          </cell>
          <cell r="AF61">
            <v>160915</v>
          </cell>
          <cell r="AG61">
            <v>165260</v>
          </cell>
          <cell r="AH61">
            <v>153288</v>
          </cell>
          <cell r="AI61">
            <v>163919</v>
          </cell>
          <cell r="AJ61">
            <v>0</v>
          </cell>
          <cell r="AK61">
            <v>0</v>
          </cell>
          <cell r="AL61">
            <v>0</v>
          </cell>
          <cell r="AM61">
            <v>0</v>
          </cell>
        </row>
        <row r="62">
          <cell r="A62" t="str">
            <v>AR Transportation Natural Gas</v>
          </cell>
          <cell r="C62" t="str">
            <v>Transportation Natural Gas</v>
          </cell>
          <cell r="D62">
            <v>8709</v>
          </cell>
          <cell r="E62">
            <v>8478</v>
          </cell>
          <cell r="F62">
            <v>8140</v>
          </cell>
          <cell r="G62">
            <v>9783</v>
          </cell>
          <cell r="H62">
            <v>12125</v>
          </cell>
          <cell r="I62">
            <v>12453</v>
          </cell>
          <cell r="J62">
            <v>12882</v>
          </cell>
          <cell r="K62">
            <v>11812</v>
          </cell>
          <cell r="L62">
            <v>10527</v>
          </cell>
          <cell r="M62">
            <v>9241</v>
          </cell>
          <cell r="N62">
            <v>9025</v>
          </cell>
          <cell r="O62">
            <v>8917</v>
          </cell>
          <cell r="P62">
            <v>8174</v>
          </cell>
          <cell r="Q62">
            <v>8785</v>
          </cell>
          <cell r="R62">
            <v>8036</v>
          </cell>
          <cell r="S62">
            <v>9039</v>
          </cell>
          <cell r="T62">
            <v>10968</v>
          </cell>
          <cell r="U62">
            <v>10345</v>
          </cell>
          <cell r="V62">
            <v>10025</v>
          </cell>
          <cell r="W62">
            <v>9241</v>
          </cell>
          <cell r="X62">
            <v>9631</v>
          </cell>
          <cell r="Y62">
            <v>11476</v>
          </cell>
          <cell r="Z62">
            <v>10734</v>
          </cell>
          <cell r="AA62">
            <v>11685</v>
          </cell>
          <cell r="AB62">
            <v>11844</v>
          </cell>
          <cell r="AC62">
            <v>8938</v>
          </cell>
          <cell r="AD62">
            <v>8371</v>
          </cell>
          <cell r="AE62">
            <v>6896</v>
          </cell>
          <cell r="AF62">
            <v>7427</v>
          </cell>
          <cell r="AG62">
            <v>7861</v>
          </cell>
          <cell r="AH62">
            <v>6301</v>
          </cell>
          <cell r="AI62">
            <v>5328</v>
          </cell>
          <cell r="AJ62">
            <v>0</v>
          </cell>
          <cell r="AK62">
            <v>0</v>
          </cell>
          <cell r="AL62">
            <v>0</v>
          </cell>
          <cell r="AM62">
            <v>0</v>
          </cell>
        </row>
        <row r="63">
          <cell r="A63" t="str">
            <v>AR Transportation Residual Fuel</v>
          </cell>
          <cell r="C63" t="str">
            <v>Transportation Residual Fuel</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7</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row>
        <row r="64">
          <cell r="A64" t="str">
            <v>AR Transportation Other</v>
          </cell>
          <cell r="C64" t="str">
            <v>Transportation Other</v>
          </cell>
        </row>
        <row r="65">
          <cell r="A65" t="str">
            <v>AR Bunker Fuels Distillate Fuel</v>
          </cell>
          <cell r="C65" t="str">
            <v>Bunker Fuels Distillate Fuel</v>
          </cell>
          <cell r="D65">
            <v>124.95024478949814</v>
          </cell>
          <cell r="E65">
            <v>145.80253320710258</v>
          </cell>
          <cell r="F65">
            <v>117.21784624554674</v>
          </cell>
          <cell r="G65">
            <v>140.59483904665132</v>
          </cell>
          <cell r="H65">
            <v>134.00963254529142</v>
          </cell>
          <cell r="I65">
            <v>167.01949330134889</v>
          </cell>
          <cell r="J65">
            <v>152.774495259585</v>
          </cell>
          <cell r="K65">
            <v>148.579682383039</v>
          </cell>
          <cell r="L65">
            <v>339.56024384185679</v>
          </cell>
          <cell r="M65">
            <v>223.00955541844755</v>
          </cell>
          <cell r="N65">
            <v>4.5939708730456754</v>
          </cell>
          <cell r="O65">
            <v>9.0671782906596725</v>
          </cell>
          <cell r="P65">
            <v>31.926700419320781</v>
          </cell>
          <cell r="Q65">
            <v>427.99399036599448</v>
          </cell>
          <cell r="R65">
            <v>2722.3954245522432</v>
          </cell>
          <cell r="S65">
            <v>1271.7500442146595</v>
          </cell>
          <cell r="T65">
            <v>26.016955605892115</v>
          </cell>
          <cell r="U65">
            <v>24.303549394708163</v>
          </cell>
          <cell r="V65">
            <v>3043.1805354569101</v>
          </cell>
          <cell r="W65">
            <v>2759.8811377911547</v>
          </cell>
          <cell r="X65">
            <v>3057.7399385078529</v>
          </cell>
          <cell r="Y65">
            <v>2781.5647956851553</v>
          </cell>
          <cell r="Z65">
            <v>22.031105205958575</v>
          </cell>
          <cell r="AA65">
            <v>5.4480418963609836</v>
          </cell>
          <cell r="AB65">
            <v>13.336395929317939</v>
          </cell>
          <cell r="AC65">
            <v>9.7662856993416138</v>
          </cell>
          <cell r="AD65">
            <v>18.738221214387099</v>
          </cell>
          <cell r="AE65">
            <v>12.265206867047976</v>
          </cell>
          <cell r="AF65">
            <v>16.466969306071821</v>
          </cell>
          <cell r="AG65">
            <v>10.476507840833511</v>
          </cell>
          <cell r="AH65">
            <v>56.209181766495107</v>
          </cell>
          <cell r="AI65">
            <v>53.599228615876399</v>
          </cell>
          <cell r="AJ65">
            <v>0</v>
          </cell>
          <cell r="AK65">
            <v>0</v>
          </cell>
          <cell r="AL65">
            <v>0</v>
          </cell>
          <cell r="AM65">
            <v>0</v>
          </cell>
        </row>
        <row r="66">
          <cell r="A66" t="str">
            <v>AR Bunker Fuels Residual Fuel</v>
          </cell>
          <cell r="C66" t="str">
            <v>Bunker Fuels Residual Fuel</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4.7121599786407797</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row>
        <row r="67">
          <cell r="A67" t="str">
            <v>AR Bunker Fuels Jet Fuel, Kerosene</v>
          </cell>
          <cell r="C67" t="str">
            <v>Bunker Fuels Jet Fuel, Kerosene</v>
          </cell>
          <cell r="D67">
            <v>1600.7951952042783</v>
          </cell>
          <cell r="E67">
            <v>2104.5879074693644</v>
          </cell>
          <cell r="F67">
            <v>1363.2323391635441</v>
          </cell>
          <cell r="G67">
            <v>1234.5629049748131</v>
          </cell>
          <cell r="H67">
            <v>1962.053983568062</v>
          </cell>
          <cell r="I67">
            <v>1500.9637753424256</v>
          </cell>
          <cell r="J67">
            <v>1911.4916134039961</v>
          </cell>
          <cell r="K67">
            <v>1993.8891675836537</v>
          </cell>
          <cell r="L67">
            <v>1936.6300024132649</v>
          </cell>
          <cell r="M67">
            <v>5982.3949287180048</v>
          </cell>
          <cell r="N67">
            <v>6794.8731568379981</v>
          </cell>
          <cell r="O67">
            <v>1374.1174175587064</v>
          </cell>
          <cell r="P67">
            <v>1045.689330785299</v>
          </cell>
          <cell r="Q67">
            <v>1119.2697186113539</v>
          </cell>
          <cell r="R67">
            <v>967.68251245299871</v>
          </cell>
          <cell r="S67">
            <v>1744.3260180145926</v>
          </cell>
          <cell r="T67">
            <v>1700.0112797606346</v>
          </cell>
          <cell r="U67">
            <v>1809.0168085382875</v>
          </cell>
          <cell r="V67">
            <v>1537.3611527115022</v>
          </cell>
          <cell r="W67">
            <v>1180.3523034772752</v>
          </cell>
          <cell r="X67">
            <v>2297.9251408621558</v>
          </cell>
          <cell r="Y67">
            <v>2431.0921008544838</v>
          </cell>
          <cell r="Z67">
            <v>2546.5891680493273</v>
          </cell>
          <cell r="AA67">
            <v>2392.0462275120453</v>
          </cell>
          <cell r="AB67">
            <v>2551.8612464364605</v>
          </cell>
          <cell r="AC67">
            <v>2356.1676062084271</v>
          </cell>
          <cell r="AD67">
            <v>2242.436368941409</v>
          </cell>
          <cell r="AE67">
            <v>2410.197586205908</v>
          </cell>
          <cell r="AF67">
            <v>2129.8041982512805</v>
          </cell>
          <cell r="AG67">
            <v>2159.64327656368</v>
          </cell>
          <cell r="AH67">
            <v>1333.312448066697</v>
          </cell>
          <cell r="AI67">
            <v>1440.117948723366</v>
          </cell>
          <cell r="AJ67">
            <v>0</v>
          </cell>
          <cell r="AK67">
            <v>0</v>
          </cell>
          <cell r="AL67">
            <v>0</v>
          </cell>
          <cell r="AM67">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3">
          <cell r="A63" t="str">
            <v>Industrial Sector</v>
          </cell>
        </row>
        <row r="64">
          <cell r="A64" t="str">
            <v>Coking Coal</v>
          </cell>
          <cell r="B64">
            <v>0</v>
          </cell>
          <cell r="C64">
            <v>0</v>
          </cell>
          <cell r="D64">
            <v>0</v>
          </cell>
          <cell r="E64">
            <v>1</v>
          </cell>
          <cell r="F64">
            <v>1</v>
          </cell>
          <cell r="G64">
            <v>1</v>
          </cell>
          <cell r="H64">
            <v>1</v>
          </cell>
          <cell r="I64">
            <v>0</v>
          </cell>
          <cell r="J64">
            <v>1</v>
          </cell>
          <cell r="K64">
            <v>1</v>
          </cell>
          <cell r="L64">
            <v>1</v>
          </cell>
          <cell r="M64">
            <v>1</v>
          </cell>
          <cell r="N64">
            <v>1</v>
          </cell>
          <cell r="O64">
            <v>1</v>
          </cell>
          <cell r="P64">
            <v>1</v>
          </cell>
          <cell r="Q64">
            <v>1</v>
          </cell>
          <cell r="R64">
            <v>1</v>
          </cell>
          <cell r="S64">
            <v>1</v>
          </cell>
          <cell r="T64">
            <v>1</v>
          </cell>
          <cell r="U64">
            <v>1</v>
          </cell>
          <cell r="V64">
            <v>1</v>
          </cell>
          <cell r="W64">
            <v>1</v>
          </cell>
          <cell r="X64">
            <v>1</v>
          </cell>
          <cell r="Y64">
            <v>1</v>
          </cell>
          <cell r="Z64">
            <v>1</v>
          </cell>
          <cell r="AA64">
            <v>1</v>
          </cell>
          <cell r="AB64">
            <v>1</v>
          </cell>
          <cell r="AC64">
            <v>1</v>
          </cell>
          <cell r="AD64">
            <v>1</v>
          </cell>
          <cell r="AE64">
            <v>1</v>
          </cell>
          <cell r="AF64">
            <v>1</v>
          </cell>
          <cell r="AG64">
            <v>1</v>
          </cell>
        </row>
        <row r="65">
          <cell r="A65" t="str">
            <v>Other Coal</v>
          </cell>
          <cell r="B65">
            <v>4.5416472020804654E-3</v>
          </cell>
          <cell r="C65">
            <v>4.7922786272606484E-3</v>
          </cell>
          <cell r="D65">
            <v>5.5354460395050922E-3</v>
          </cell>
          <cell r="E65">
            <v>5.6985520682306902E-3</v>
          </cell>
          <cell r="F65">
            <v>6.1996842611087956E-3</v>
          </cell>
          <cell r="G65">
            <v>6.6813461782685973E-3</v>
          </cell>
          <cell r="H65">
            <v>7.1063325896762383E-3</v>
          </cell>
          <cell r="I65">
            <v>6.9265189441406081E-3</v>
          </cell>
          <cell r="J65">
            <v>6.407540055518593E-3</v>
          </cell>
          <cell r="K65">
            <v>7.292184793933643E-3</v>
          </cell>
          <cell r="L65">
            <v>8.3797254001046293E-3</v>
          </cell>
          <cell r="M65">
            <v>7.5488424333074915E-3</v>
          </cell>
          <cell r="N65">
            <v>8.790338587456651E-3</v>
          </cell>
          <cell r="O65">
            <v>8.6634158122588425E-3</v>
          </cell>
          <cell r="P65">
            <v>8.5923428374798574E-3</v>
          </cell>
          <cell r="Q65">
            <v>8.7798501039106653E-3</v>
          </cell>
          <cell r="R65">
            <v>8.9501402039970021E-3</v>
          </cell>
          <cell r="S65">
            <v>9.3347003899069154E-3</v>
          </cell>
          <cell r="T65">
            <v>9.7442271758052933E-3</v>
          </cell>
          <cell r="U65">
            <v>1.1846441126425833E-2</v>
          </cell>
          <cell r="V65">
            <v>9.528065570029786E-3</v>
          </cell>
          <cell r="W65">
            <v>1.0428613284787837E-2</v>
          </cell>
          <cell r="X65">
            <v>1.1447143153630093E-2</v>
          </cell>
          <cell r="Y65">
            <v>1.1259441078483439E-2</v>
          </cell>
          <cell r="Z65">
            <v>1.1301799953971648E-2</v>
          </cell>
          <cell r="AA65">
            <v>1.278030660029408E-2</v>
          </cell>
          <cell r="AB65">
            <v>1.4141087569417057E-2</v>
          </cell>
          <cell r="AC65">
            <v>1.5203640000668045E-2</v>
          </cell>
          <cell r="AD65">
            <v>1.6372927844407276E-2</v>
          </cell>
          <cell r="AE65">
            <v>1.7984822051974766E-2</v>
          </cell>
          <cell r="AF65">
            <v>2.0691581393693988E-2</v>
          </cell>
          <cell r="AG65">
            <v>2.0592321427076909E-2</v>
          </cell>
        </row>
        <row r="66">
          <cell r="A66" t="str">
            <v>Natural Gas</v>
          </cell>
          <cell r="B66">
            <v>3.533378751811684E-2</v>
          </cell>
          <cell r="C66">
            <v>3.4080442031295628E-2</v>
          </cell>
          <cell r="D66">
            <v>3.5113197124211591E-2</v>
          </cell>
          <cell r="E66">
            <v>3.5735114329402823E-2</v>
          </cell>
          <cell r="F66">
            <v>3.8266019234562069E-2</v>
          </cell>
          <cell r="G66">
            <v>3.8414037116573964E-2</v>
          </cell>
          <cell r="H66">
            <v>3.8941186226345063E-2</v>
          </cell>
          <cell r="I66">
            <v>4.0318358619789427E-2</v>
          </cell>
          <cell r="J66">
            <v>4.4245174225432109E-2</v>
          </cell>
          <cell r="K66">
            <v>4.5043353202778538E-2</v>
          </cell>
          <cell r="L66">
            <v>4.2597449527596795E-2</v>
          </cell>
          <cell r="M66">
            <v>4.6592844916620677E-2</v>
          </cell>
          <cell r="N66">
            <v>4.3327197680125856E-2</v>
          </cell>
          <cell r="O66">
            <v>3.8916227301246172E-2</v>
          </cell>
          <cell r="P66">
            <v>3.3589578514776793E-2</v>
          </cell>
          <cell r="Q66">
            <v>3.4390669737607918E-2</v>
          </cell>
          <cell r="R66">
            <v>3.0264754630604199E-2</v>
          </cell>
          <cell r="S66">
            <v>3.1150740229987591E-2</v>
          </cell>
          <cell r="T66">
            <v>3.400040004217382E-2</v>
          </cell>
          <cell r="U66">
            <v>3.7425298593968079E-2</v>
          </cell>
          <cell r="V66">
            <v>3.7213292902606311E-2</v>
          </cell>
          <cell r="W66">
            <v>3.6621566032884037E-2</v>
          </cell>
          <cell r="X66">
            <v>3.528425803141947E-2</v>
          </cell>
          <cell r="Y66">
            <v>3.5038045157867924E-2</v>
          </cell>
          <cell r="Z66">
            <v>3.5439525006376288E-2</v>
          </cell>
          <cell r="AA66">
            <v>4.5934122734919008E-2</v>
          </cell>
          <cell r="AB66">
            <v>5.3367082936758806E-2</v>
          </cell>
          <cell r="AC66">
            <v>6.2044159432283245E-2</v>
          </cell>
          <cell r="AD66">
            <v>6.7266025977112121E-2</v>
          </cell>
          <cell r="AE66">
            <v>6.5365525465617788E-2</v>
          </cell>
          <cell r="AF66">
            <v>6.6884257875890363E-2</v>
          </cell>
          <cell r="AG66">
            <v>6.5591632413151857E-2</v>
          </cell>
        </row>
        <row r="67">
          <cell r="A67" t="str">
            <v>Asphalt and Road Oil</v>
          </cell>
          <cell r="B67">
            <v>1</v>
          </cell>
          <cell r="C67">
            <v>1</v>
          </cell>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cell r="S67">
            <v>1</v>
          </cell>
          <cell r="T67">
            <v>1</v>
          </cell>
          <cell r="U67">
            <v>1</v>
          </cell>
          <cell r="V67">
            <v>1</v>
          </cell>
          <cell r="W67">
            <v>1</v>
          </cell>
          <cell r="X67">
            <v>1</v>
          </cell>
          <cell r="Y67">
            <v>1</v>
          </cell>
          <cell r="Z67">
            <v>1</v>
          </cell>
          <cell r="AA67">
            <v>1</v>
          </cell>
          <cell r="AB67">
            <v>1</v>
          </cell>
          <cell r="AC67">
            <v>1</v>
          </cell>
          <cell r="AD67">
            <v>1</v>
          </cell>
          <cell r="AE67">
            <v>1</v>
          </cell>
          <cell r="AF67">
            <v>1</v>
          </cell>
          <cell r="AG67">
            <v>1</v>
          </cell>
        </row>
        <row r="68">
          <cell r="A68" t="str">
            <v>Hydrocarbon Gas Liquids</v>
          </cell>
          <cell r="B68">
            <v>0.79641254191031563</v>
          </cell>
          <cell r="C68">
            <v>0.80541295821194947</v>
          </cell>
          <cell r="D68">
            <v>0.80691921003126788</v>
          </cell>
          <cell r="E68">
            <v>0.7968811929409152</v>
          </cell>
          <cell r="F68">
            <v>0.83111511719217357</v>
          </cell>
          <cell r="G68">
            <v>0.81219848394228022</v>
          </cell>
          <cell r="H68">
            <v>0.83383779485030296</v>
          </cell>
          <cell r="I68">
            <v>0.83662303561137041</v>
          </cell>
          <cell r="J68">
            <v>0.84705738985441614</v>
          </cell>
          <cell r="K68">
            <v>0.90169676384490294</v>
          </cell>
          <cell r="L68">
            <v>0.78843424293117492</v>
          </cell>
          <cell r="M68">
            <v>0.83625342782262746</v>
          </cell>
          <cell r="N68">
            <v>0.81810735305657312</v>
          </cell>
          <cell r="O68">
            <v>0.80905920315890556</v>
          </cell>
          <cell r="P68">
            <v>0.78169623272151934</v>
          </cell>
          <cell r="Q68">
            <v>0.82936326049414899</v>
          </cell>
          <cell r="R68">
            <v>0.83848953213474653</v>
          </cell>
          <cell r="S68">
            <v>0.81877501428141697</v>
          </cell>
          <cell r="T68">
            <v>0.89140108786567007</v>
          </cell>
          <cell r="U68">
            <v>0.89317250538852355</v>
          </cell>
          <cell r="V68">
            <v>0.89322364828483314</v>
          </cell>
          <cell r="W68">
            <v>0.88614338328653952</v>
          </cell>
          <cell r="X68">
            <v>0.82938635161363672</v>
          </cell>
          <cell r="Y68">
            <v>0.84401357047144787</v>
          </cell>
          <cell r="Z68">
            <v>0.90595488847502303</v>
          </cell>
          <cell r="AA68">
            <v>0.87855774319734059</v>
          </cell>
          <cell r="AB68">
            <v>0.85719740671739386</v>
          </cell>
          <cell r="AC68">
            <v>0.87631135002013949</v>
          </cell>
          <cell r="AD68">
            <v>0.8941870232249115</v>
          </cell>
          <cell r="AE68">
            <v>0.90835416526567581</v>
          </cell>
          <cell r="AF68">
            <v>0.91611820105258779</v>
          </cell>
          <cell r="AG68">
            <v>0.91203481472302939</v>
          </cell>
        </row>
        <row r="69">
          <cell r="A69" t="str">
            <v>Lubricants</v>
          </cell>
          <cell r="B69">
            <v>1</v>
          </cell>
          <cell r="C69">
            <v>1</v>
          </cell>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cell r="S69">
            <v>1</v>
          </cell>
          <cell r="T69">
            <v>1</v>
          </cell>
          <cell r="U69">
            <v>1</v>
          </cell>
          <cell r="V69">
            <v>1</v>
          </cell>
          <cell r="W69">
            <v>1</v>
          </cell>
          <cell r="X69">
            <v>1</v>
          </cell>
          <cell r="Y69">
            <v>1</v>
          </cell>
          <cell r="Z69">
            <v>1</v>
          </cell>
          <cell r="AA69">
            <v>1</v>
          </cell>
          <cell r="AB69">
            <v>1</v>
          </cell>
          <cell r="AC69">
            <v>1</v>
          </cell>
          <cell r="AD69">
            <v>1</v>
          </cell>
          <cell r="AE69">
            <v>1</v>
          </cell>
          <cell r="AF69">
            <v>1</v>
          </cell>
          <cell r="AG69">
            <v>1</v>
          </cell>
        </row>
        <row r="70">
          <cell r="A70" t="str">
            <v>Pentanes Plus</v>
          </cell>
          <cell r="B70">
            <v>0.46776082543250408</v>
          </cell>
          <cell r="C70">
            <v>0.46556522762754049</v>
          </cell>
          <cell r="D70">
            <v>0.4692921821566704</v>
          </cell>
          <cell r="E70">
            <v>0.46357201445598772</v>
          </cell>
          <cell r="F70">
            <v>0.47114573828163236</v>
          </cell>
          <cell r="G70">
            <v>0.47407349362034878</v>
          </cell>
          <cell r="H70">
            <v>0.47448221459122586</v>
          </cell>
          <cell r="I70">
            <v>0.4720367595305448</v>
          </cell>
          <cell r="J70">
            <v>0.48106655680163474</v>
          </cell>
          <cell r="K70">
            <v>0.48243993083342002</v>
          </cell>
          <cell r="L70">
            <v>0.48166279900363873</v>
          </cell>
          <cell r="M70">
            <v>0.4941451958200429</v>
          </cell>
          <cell r="N70">
            <v>0.48282572784807809</v>
          </cell>
          <cell r="O70">
            <v>0.46702444605106042</v>
          </cell>
          <cell r="P70">
            <v>0.45814037911988076</v>
          </cell>
          <cell r="Q70">
            <v>0.48416030337956412</v>
          </cell>
          <cell r="R70">
            <v>0.48940969416675889</v>
          </cell>
          <cell r="S70">
            <v>0.47996665936947519</v>
          </cell>
          <cell r="T70">
            <v>0.4874894773415902</v>
          </cell>
          <cell r="U70">
            <v>0.47604261866713721</v>
          </cell>
          <cell r="V70">
            <v>0.48147480925935554</v>
          </cell>
          <cell r="W70">
            <v>0.47950896270504806</v>
          </cell>
          <cell r="X70">
            <v>0.47389145270535771</v>
          </cell>
          <cell r="Y70">
            <v>0.47950218898756625</v>
          </cell>
          <cell r="Z70">
            <v>0.4895932377581908</v>
          </cell>
          <cell r="AA70">
            <v>0.48629392418411471</v>
          </cell>
          <cell r="AB70">
            <v>0.47173855666263559</v>
          </cell>
          <cell r="AC70">
            <v>0.47115859631948731</v>
          </cell>
          <cell r="AD70">
            <v>0.46876754352743721</v>
          </cell>
          <cell r="AE70">
            <v>0.46334534319390569</v>
          </cell>
          <cell r="AF70">
            <v>0.46204493815524944</v>
          </cell>
          <cell r="AG70">
            <v>0.46420327915335974</v>
          </cell>
        </row>
        <row r="71">
          <cell r="A71" t="str">
            <v>Feedstocks, Naphtha less than 401 F</v>
          </cell>
          <cell r="B71">
            <v>0.94018525810359199</v>
          </cell>
          <cell r="C71">
            <v>0.93585077544963591</v>
          </cell>
          <cell r="D71">
            <v>0.94320841615256457</v>
          </cell>
          <cell r="E71">
            <v>0.93191583439413228</v>
          </cell>
          <cell r="F71">
            <v>0.94686765049238886</v>
          </cell>
          <cell r="G71">
            <v>0.9526475363721616</v>
          </cell>
          <cell r="H71">
            <v>0.9534544209261423</v>
          </cell>
          <cell r="I71">
            <v>0.94862667764719444</v>
          </cell>
          <cell r="J71">
            <v>0.96645302982060577</v>
          </cell>
          <cell r="K71">
            <v>0.96916430321560565</v>
          </cell>
          <cell r="L71">
            <v>0.96763011310666258</v>
          </cell>
          <cell r="M71">
            <v>0.99227248268952839</v>
          </cell>
          <cell r="N71">
            <v>0.9699259319950343</v>
          </cell>
          <cell r="O71">
            <v>0.93873152024444784</v>
          </cell>
          <cell r="P71">
            <v>0.92119286449290683</v>
          </cell>
          <cell r="Q71">
            <v>0.97257143425664772</v>
          </cell>
          <cell r="R71">
            <v>0.98291389043748567</v>
          </cell>
          <cell r="S71">
            <v>0.96429360484464643</v>
          </cell>
          <cell r="T71">
            <v>0.97911954317129313</v>
          </cell>
          <cell r="U71">
            <v>0.95652774005893904</v>
          </cell>
          <cell r="V71">
            <v>0.96724571649507862</v>
          </cell>
          <cell r="W71">
            <v>0.9633683164775807</v>
          </cell>
          <cell r="X71">
            <v>0.95230310654702888</v>
          </cell>
          <cell r="Y71">
            <v>0.96335662580258052</v>
          </cell>
          <cell r="Z71">
            <v>0.98330882828690336</v>
          </cell>
          <cell r="AA71">
            <v>0.97677829579480668</v>
          </cell>
          <cell r="AB71">
            <v>0.94802995711204108</v>
          </cell>
          <cell r="AC71">
            <v>0.94690353248992509</v>
          </cell>
          <cell r="AD71">
            <v>0.94216867667876958</v>
          </cell>
          <cell r="AE71">
            <v>0.93146901894577872</v>
          </cell>
          <cell r="AF71">
            <v>0.92890245200679378</v>
          </cell>
          <cell r="AG71">
            <v>0.93316639694181025</v>
          </cell>
        </row>
        <row r="72">
          <cell r="A72" t="str">
            <v>Feedstocks, Other Oils greater than 401 F</v>
          </cell>
          <cell r="B72">
            <v>0.88018227116657832</v>
          </cell>
          <cell r="C72">
            <v>0.89916148466230028</v>
          </cell>
          <cell r="D72">
            <v>0.82723252623851296</v>
          </cell>
          <cell r="E72">
            <v>0.79139587911276654</v>
          </cell>
          <cell r="F72">
            <v>0.76639842786899537</v>
          </cell>
          <cell r="G72">
            <v>0.74948007782956216</v>
          </cell>
          <cell r="H72">
            <v>0.71826145741628544</v>
          </cell>
          <cell r="I72">
            <v>0.74614694884221711</v>
          </cell>
          <cell r="J72">
            <v>0.75384460772950634</v>
          </cell>
          <cell r="K72">
            <v>0.78732201519219502</v>
          </cell>
          <cell r="L72">
            <v>0.73911072047388615</v>
          </cell>
          <cell r="M72">
            <v>0.76482394654092356</v>
          </cell>
          <cell r="N72">
            <v>0.69065273834059482</v>
          </cell>
          <cell r="O72">
            <v>0.6905074096792283</v>
          </cell>
          <cell r="P72">
            <v>0.6786206819356797</v>
          </cell>
          <cell r="Q72">
            <v>0.70545630460173436</v>
          </cell>
          <cell r="R72">
            <v>0.72519540712035047</v>
          </cell>
          <cell r="S72">
            <v>0.8989464623384491</v>
          </cell>
          <cell r="T72">
            <v>0.92485787549141518</v>
          </cell>
          <cell r="U72">
            <v>0.92534794229359973</v>
          </cell>
          <cell r="V72">
            <v>0.95718640669901078</v>
          </cell>
          <cell r="W72">
            <v>0.94772287947174449</v>
          </cell>
          <cell r="X72">
            <v>0.93099224901970079</v>
          </cell>
          <cell r="Y72">
            <v>0.93404875958387912</v>
          </cell>
          <cell r="Z72">
            <v>0.9554392788304612</v>
          </cell>
          <cell r="AA72">
            <v>0.94711381439593945</v>
          </cell>
          <cell r="AB72">
            <v>0.91974063564608144</v>
          </cell>
          <cell r="AC72">
            <v>0.92370141568980701</v>
          </cell>
          <cell r="AD72">
            <v>0.91660716030161549</v>
          </cell>
          <cell r="AE72">
            <v>0.90612240538221767</v>
          </cell>
          <cell r="AF72">
            <v>0.90133408221862066</v>
          </cell>
          <cell r="AG72">
            <v>0.90523782212489334</v>
          </cell>
        </row>
        <row r="73">
          <cell r="A73" t="str">
            <v>Still Gas</v>
          </cell>
          <cell r="B73">
            <v>2.4929236157777975E-2</v>
          </cell>
          <cell r="C73">
            <v>2.8482623160427156E-2</v>
          </cell>
          <cell r="D73">
            <v>1.9725493448333076E-2</v>
          </cell>
          <cell r="E73">
            <v>3.1904851802907364E-2</v>
          </cell>
          <cell r="F73">
            <v>2.457263621243766E-2</v>
          </cell>
          <cell r="G73">
            <v>3.3795853404559595E-2</v>
          </cell>
          <cell r="H73">
            <v>1.5030373880550176E-3</v>
          </cell>
          <cell r="I73">
            <v>8.3712020697890317E-3</v>
          </cell>
          <cell r="J73">
            <v>4.3166248502330973E-3</v>
          </cell>
          <cell r="K73">
            <v>1.6019539078156342E-2</v>
          </cell>
          <cell r="L73">
            <v>1.172498083814977E-2</v>
          </cell>
          <cell r="M73">
            <v>3.3592164692020636E-2</v>
          </cell>
          <cell r="N73">
            <v>4.2243457335627503E-2</v>
          </cell>
          <cell r="O73">
            <v>3.841422216667767E-2</v>
          </cell>
          <cell r="P73">
            <v>4.0653656151407376E-2</v>
          </cell>
          <cell r="Q73">
            <v>4.5199868544450461E-2</v>
          </cell>
          <cell r="R73">
            <v>3.6829887250717334E-2</v>
          </cell>
          <cell r="S73">
            <v>2.8961473773558181E-2</v>
          </cell>
          <cell r="T73">
            <v>3.2193429912262816E-2</v>
          </cell>
          <cell r="U73">
            <v>9.200710919040167E-2</v>
          </cell>
          <cell r="V73">
            <v>0.10040052202871165</v>
          </cell>
          <cell r="W73">
            <v>0.11</v>
          </cell>
          <cell r="X73">
            <v>0.10846687219045004</v>
          </cell>
          <cell r="Y73">
            <v>0.10846687219045004</v>
          </cell>
          <cell r="Z73">
            <v>0.10846687219045005</v>
          </cell>
          <cell r="AA73">
            <v>0.10846687219045004</v>
          </cell>
          <cell r="AB73">
            <v>0.10351538621643076</v>
          </cell>
          <cell r="AC73">
            <v>0.10351538621643078</v>
          </cell>
          <cell r="AD73">
            <v>0.10351538621643076</v>
          </cell>
          <cell r="AE73">
            <v>0.10351538621643078</v>
          </cell>
          <cell r="AF73">
            <v>0.10351538621643076</v>
          </cell>
          <cell r="AG73">
            <v>0.10351538621643079</v>
          </cell>
        </row>
        <row r="74">
          <cell r="A74" t="str">
            <v>Petroleum Coke</v>
          </cell>
          <cell r="B74">
            <v>4.0767959316174704E-2</v>
          </cell>
          <cell r="C74">
            <v>1.8512680363790179E-2</v>
          </cell>
          <cell r="D74">
            <v>9.7534209095855223E-2</v>
          </cell>
          <cell r="E74">
            <v>3.1935940278212123E-2</v>
          </cell>
          <cell r="F74">
            <v>6.1060811323265962E-2</v>
          </cell>
          <cell r="G74">
            <v>4.9242051788628796E-2</v>
          </cell>
          <cell r="H74">
            <v>3.9189294436389709E-2</v>
          </cell>
          <cell r="I74">
            <v>0</v>
          </cell>
          <cell r="J74">
            <v>6.7417832504150885E-2</v>
          </cell>
          <cell r="K74">
            <v>0.13082365398814588</v>
          </cell>
          <cell r="L74">
            <v>1.0960632717295429E-2</v>
          </cell>
          <cell r="M74">
            <v>0.11247914017348237</v>
          </cell>
          <cell r="N74">
            <v>7.742448779482157E-2</v>
          </cell>
          <cell r="O74">
            <v>4.8167347685586143E-2</v>
          </cell>
          <cell r="P74">
            <v>0.14437954676073694</v>
          </cell>
          <cell r="Q74">
            <v>0.11661871722340156</v>
          </cell>
          <cell r="R74">
            <v>0.14258913292222333</v>
          </cell>
          <cell r="S74">
            <v>0.12715104200221258</v>
          </cell>
          <cell r="T74">
            <v>0.15895082732135288</v>
          </cell>
          <cell r="U74">
            <v>0.13483979761042428</v>
          </cell>
          <cell r="V74">
            <v>0</v>
          </cell>
          <cell r="W74">
            <v>0</v>
          </cell>
          <cell r="X74">
            <v>0</v>
          </cell>
          <cell r="Y74">
            <v>0</v>
          </cell>
          <cell r="Z74">
            <v>0</v>
          </cell>
          <cell r="AA74">
            <v>0</v>
          </cell>
          <cell r="AB74">
            <v>0</v>
          </cell>
          <cell r="AC74">
            <v>0</v>
          </cell>
          <cell r="AD74">
            <v>0</v>
          </cell>
          <cell r="AE74">
            <v>0</v>
          </cell>
          <cell r="AF74">
            <v>0</v>
          </cell>
          <cell r="AG74">
            <v>0</v>
          </cell>
        </row>
        <row r="75">
          <cell r="A75" t="str">
            <v>Special Naphthas</v>
          </cell>
          <cell r="B75">
            <v>0.94378170814204165</v>
          </cell>
          <cell r="C75">
            <v>0.93970784268400165</v>
          </cell>
          <cell r="D75">
            <v>0.94662309433115588</v>
          </cell>
          <cell r="E75">
            <v>0.93600949579344284</v>
          </cell>
          <cell r="F75">
            <v>0.95006231178108103</v>
          </cell>
          <cell r="G75">
            <v>0.95549467345301653</v>
          </cell>
          <cell r="H75">
            <v>0.95625304287689405</v>
          </cell>
          <cell r="I75">
            <v>0.95171557482025293</v>
          </cell>
          <cell r="J75">
            <v>0.96847009113971172</v>
          </cell>
          <cell r="K75">
            <v>0.97101834520207664</v>
          </cell>
          <cell r="L75">
            <v>0.96957640054803917</v>
          </cell>
          <cell r="M75">
            <v>0.99273711112471408</v>
          </cell>
          <cell r="N75">
            <v>0.97173417992194366</v>
          </cell>
          <cell r="O75">
            <v>0.94241537842700474</v>
          </cell>
          <cell r="P75">
            <v>0.92593126035550977</v>
          </cell>
          <cell r="Q75">
            <v>0.97422061743782984</v>
          </cell>
          <cell r="R75">
            <v>0.983941218106967</v>
          </cell>
          <cell r="S75">
            <v>0.96644050479201682</v>
          </cell>
          <cell r="T75">
            <v>0.98037501159569096</v>
          </cell>
          <cell r="U75">
            <v>0.9591415741402981</v>
          </cell>
          <cell r="V75">
            <v>0.96921511635263691</v>
          </cell>
          <cell r="W75">
            <v>0.9655708507598626</v>
          </cell>
          <cell r="X75">
            <v>0.95517095298177501</v>
          </cell>
          <cell r="Y75">
            <v>0.96555986300402952</v>
          </cell>
          <cell r="Z75">
            <v>0.98431240973264966</v>
          </cell>
          <cell r="AA75">
            <v>0.97817453518887232</v>
          </cell>
          <cell r="AB75">
            <v>0.9511547329919795</v>
          </cell>
          <cell r="AC75">
            <v>0.95009603632031647</v>
          </cell>
          <cell r="AD75">
            <v>0.94564587073475082</v>
          </cell>
          <cell r="AE75">
            <v>0.93558954578637443</v>
          </cell>
          <cell r="AF75">
            <v>0.93317729748981348</v>
          </cell>
          <cell r="AG75">
            <v>0.93718486641384502</v>
          </cell>
        </row>
        <row r="76">
          <cell r="A76" t="str">
            <v>Distillate Fuel</v>
          </cell>
          <cell r="B76">
            <v>6.3718343953068487E-3</v>
          </cell>
          <cell r="C76">
            <v>6.6956232516613787E-3</v>
          </cell>
          <cell r="D76">
            <v>6.7632195823004882E-3</v>
          </cell>
          <cell r="E76">
            <v>6.9449416980314821E-3</v>
          </cell>
          <cell r="F76">
            <v>6.9828339261791446E-3</v>
          </cell>
          <cell r="G76">
            <v>8.2761068039964858E-3</v>
          </cell>
          <cell r="H76">
            <v>8.780385461840819E-3</v>
          </cell>
          <cell r="I76">
            <v>9.8462570545350854E-3</v>
          </cell>
          <cell r="J76">
            <v>1.1247456271645454E-2</v>
          </cell>
          <cell r="K76">
            <v>1.1751883885863618E-2</v>
          </cell>
          <cell r="L76">
            <v>1.1515232578164713E-2</v>
          </cell>
          <cell r="M76">
            <v>9.7943941484905355E-3</v>
          </cell>
          <cell r="N76">
            <v>1.103050293625274E-2</v>
          </cell>
          <cell r="O76">
            <v>1.2325321948086247E-2</v>
          </cell>
          <cell r="P76">
            <v>1.2702515326902772E-2</v>
          </cell>
          <cell r="Q76">
            <v>1.4107787287168773E-2</v>
          </cell>
          <cell r="R76">
            <v>1.4572311933536945E-2</v>
          </cell>
          <cell r="S76">
            <v>1.244772004749922E-2</v>
          </cell>
          <cell r="T76">
            <v>1.0561794342864939E-2</v>
          </cell>
          <cell r="U76">
            <v>8.6222743958855787E-3</v>
          </cell>
          <cell r="V76">
            <v>5.2275079167231316E-3</v>
          </cell>
          <cell r="W76">
            <v>4.7234333492817224E-3</v>
          </cell>
          <cell r="X76">
            <v>5.1587876880787066E-3</v>
          </cell>
          <cell r="Y76">
            <v>5.0890001839019204E-3</v>
          </cell>
          <cell r="Z76">
            <v>4.5539128733938774E-3</v>
          </cell>
          <cell r="AA76">
            <v>5.6891670024481877E-3</v>
          </cell>
          <cell r="AB76">
            <v>6.1585113015710322E-3</v>
          </cell>
          <cell r="AC76">
            <v>6.3937636113848215E-3</v>
          </cell>
          <cell r="AD76">
            <v>5.4750059397215443E-3</v>
          </cell>
          <cell r="AE76">
            <v>5.6720939623009078E-3</v>
          </cell>
          <cell r="AF76">
            <v>6.6304543960779743E-3</v>
          </cell>
          <cell r="AG76">
            <v>7.2207361957087575E-3</v>
          </cell>
        </row>
        <row r="77">
          <cell r="A77" t="str">
            <v>Residual Fuel</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row>
        <row r="78">
          <cell r="A78" t="str">
            <v>Waxes</v>
          </cell>
          <cell r="B78">
            <v>1</v>
          </cell>
          <cell r="C78">
            <v>1</v>
          </cell>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cell r="S78">
            <v>1</v>
          </cell>
          <cell r="T78">
            <v>1</v>
          </cell>
          <cell r="U78">
            <v>1</v>
          </cell>
          <cell r="V78">
            <v>1</v>
          </cell>
          <cell r="W78">
            <v>1</v>
          </cell>
          <cell r="X78">
            <v>1</v>
          </cell>
          <cell r="Y78">
            <v>1</v>
          </cell>
          <cell r="Z78">
            <v>1</v>
          </cell>
          <cell r="AA78">
            <v>1</v>
          </cell>
          <cell r="AB78">
            <v>1</v>
          </cell>
          <cell r="AC78">
            <v>1</v>
          </cell>
          <cell r="AD78">
            <v>1</v>
          </cell>
          <cell r="AE78">
            <v>1</v>
          </cell>
          <cell r="AF78">
            <v>1</v>
          </cell>
          <cell r="AG78">
            <v>1</v>
          </cell>
        </row>
        <row r="79">
          <cell r="A79" t="str">
            <v>Misc. Petro Products</v>
          </cell>
          <cell r="B79">
            <v>1</v>
          </cell>
          <cell r="C79">
            <v>1</v>
          </cell>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cell r="S79">
            <v>1</v>
          </cell>
          <cell r="T79">
            <v>1</v>
          </cell>
          <cell r="U79">
            <v>1</v>
          </cell>
          <cell r="V79">
            <v>1</v>
          </cell>
          <cell r="W79">
            <v>1</v>
          </cell>
          <cell r="X79">
            <v>1</v>
          </cell>
          <cell r="Y79">
            <v>1</v>
          </cell>
          <cell r="Z79">
            <v>1</v>
          </cell>
          <cell r="AA79">
            <v>1</v>
          </cell>
          <cell r="AB79">
            <v>1</v>
          </cell>
          <cell r="AC79">
            <v>1</v>
          </cell>
          <cell r="AD79">
            <v>1</v>
          </cell>
          <cell r="AE79">
            <v>1</v>
          </cell>
          <cell r="AF79">
            <v>1</v>
          </cell>
          <cell r="AG79">
            <v>1</v>
          </cell>
        </row>
        <row r="80">
          <cell r="A80" t="str">
            <v>Other Coal</v>
          </cell>
          <cell r="B80">
            <v>4.5416472020804654E-3</v>
          </cell>
          <cell r="C80">
            <v>4.7922786272606484E-3</v>
          </cell>
          <cell r="D80">
            <v>5.5354460395050922E-3</v>
          </cell>
          <cell r="E80">
            <v>5.6985520682306902E-3</v>
          </cell>
          <cell r="F80">
            <v>6.1996842611087956E-3</v>
          </cell>
          <cell r="G80">
            <v>6.6813461782685973E-3</v>
          </cell>
          <cell r="H80">
            <v>7.1063325896762383E-3</v>
          </cell>
          <cell r="I80">
            <v>6.9265189441406081E-3</v>
          </cell>
          <cell r="J80">
            <v>6.407540055518593E-3</v>
          </cell>
          <cell r="K80">
            <v>7.292184793933643E-3</v>
          </cell>
          <cell r="L80">
            <v>8.3797254001046293E-3</v>
          </cell>
          <cell r="M80">
            <v>7.5488424333074915E-3</v>
          </cell>
          <cell r="N80">
            <v>8.790338587456651E-3</v>
          </cell>
          <cell r="O80">
            <v>8.6634158122588425E-3</v>
          </cell>
          <cell r="P80">
            <v>8.5923428374798574E-3</v>
          </cell>
          <cell r="Q80">
            <v>8.7798501039106653E-3</v>
          </cell>
          <cell r="R80">
            <v>8.9501402039970021E-3</v>
          </cell>
          <cell r="S80">
            <v>9.3347003899069154E-3</v>
          </cell>
          <cell r="T80">
            <v>9.7442271758052933E-3</v>
          </cell>
          <cell r="U80">
            <v>1.1846441126425833E-2</v>
          </cell>
          <cell r="V80">
            <v>9.528065570029786E-3</v>
          </cell>
          <cell r="W80">
            <v>1.0428613284787837E-2</v>
          </cell>
          <cell r="X80">
            <v>1.1447143153630093E-2</v>
          </cell>
          <cell r="Y80">
            <v>1.1259441078483439E-2</v>
          </cell>
          <cell r="Z80">
            <v>1.1301799953971648E-2</v>
          </cell>
          <cell r="AA80">
            <v>1.278030660029408E-2</v>
          </cell>
          <cell r="AB80">
            <v>1.4141087569417057E-2</v>
          </cell>
          <cell r="AC80">
            <v>1.5203640000668045E-2</v>
          </cell>
          <cell r="AD80">
            <v>1.6372927844407276E-2</v>
          </cell>
          <cell r="AE80">
            <v>1.7984822051974766E-2</v>
          </cell>
          <cell r="AF80">
            <v>2.0691581393693988E-2</v>
          </cell>
          <cell r="AG80">
            <v>2.0592321427076909E-2</v>
          </cell>
        </row>
        <row r="81">
          <cell r="A81" t="str">
            <v>Aviation Gasoline Blending Components</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row>
        <row r="82">
          <cell r="A82" t="str">
            <v>Crude Oil</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row>
        <row r="83">
          <cell r="A83" t="str">
            <v>Kerosene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row>
        <row r="84">
          <cell r="A84" t="str">
            <v>Motor Gasoline</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row>
        <row r="85">
          <cell r="A85" t="str">
            <v>Motor Gasoline Blending Components</v>
          </cell>
          <cell r="B85">
            <v>0</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row>
        <row r="86">
          <cell r="A86" t="str">
            <v>Unfinished Oils</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row>
        <row r="87">
          <cell r="A87" t="str">
            <v>Transportation</v>
          </cell>
          <cell r="B87">
            <v>1990</v>
          </cell>
          <cell r="C87">
            <v>1991</v>
          </cell>
          <cell r="D87">
            <v>1992</v>
          </cell>
          <cell r="E87">
            <v>1993</v>
          </cell>
          <cell r="F87">
            <v>1994</v>
          </cell>
          <cell r="G87">
            <v>1995</v>
          </cell>
          <cell r="H87">
            <v>1996</v>
          </cell>
          <cell r="I87">
            <v>1997</v>
          </cell>
          <cell r="J87">
            <v>1998</v>
          </cell>
          <cell r="K87">
            <v>1999</v>
          </cell>
          <cell r="L87">
            <v>2000</v>
          </cell>
          <cell r="M87">
            <v>2001</v>
          </cell>
          <cell r="N87">
            <v>2002</v>
          </cell>
          <cell r="O87">
            <v>2003</v>
          </cell>
          <cell r="P87">
            <v>2004</v>
          </cell>
          <cell r="Q87">
            <v>2005</v>
          </cell>
          <cell r="R87">
            <v>2006</v>
          </cell>
          <cell r="S87">
            <v>2007</v>
          </cell>
          <cell r="T87">
            <v>2008</v>
          </cell>
          <cell r="U87">
            <v>2009</v>
          </cell>
          <cell r="V87">
            <v>2010</v>
          </cell>
          <cell r="W87">
            <v>2011</v>
          </cell>
          <cell r="X87">
            <v>2012</v>
          </cell>
          <cell r="Y87">
            <v>2013</v>
          </cell>
          <cell r="Z87">
            <v>2014</v>
          </cell>
          <cell r="AA87">
            <v>2015</v>
          </cell>
          <cell r="AB87">
            <v>2016</v>
          </cell>
          <cell r="AC87">
            <v>2017</v>
          </cell>
          <cell r="AD87">
            <v>2018</v>
          </cell>
          <cell r="AE87">
            <v>2019</v>
          </cell>
          <cell r="AF87">
            <v>2020</v>
          </cell>
          <cell r="AG87">
            <v>2021</v>
          </cell>
          <cell r="AH87">
            <v>2022</v>
          </cell>
          <cell r="AI87">
            <v>2023</v>
          </cell>
          <cell r="AJ87">
            <v>2024</v>
          </cell>
          <cell r="AK87">
            <v>2025</v>
          </cell>
        </row>
        <row r="88">
          <cell r="A88" t="str">
            <v>Lubricants</v>
          </cell>
          <cell r="B88">
            <v>1</v>
          </cell>
          <cell r="C88">
            <v>1</v>
          </cell>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cell r="S88">
            <v>1</v>
          </cell>
          <cell r="T88">
            <v>1</v>
          </cell>
          <cell r="U88">
            <v>1</v>
          </cell>
          <cell r="V88">
            <v>1</v>
          </cell>
          <cell r="W88">
            <v>1</v>
          </cell>
          <cell r="X88">
            <v>1</v>
          </cell>
          <cell r="Y88">
            <v>1</v>
          </cell>
          <cell r="Z88">
            <v>1</v>
          </cell>
          <cell r="AA88">
            <v>1</v>
          </cell>
          <cell r="AB88">
            <v>1</v>
          </cell>
          <cell r="AC88">
            <v>1</v>
          </cell>
          <cell r="AD88">
            <v>1</v>
          </cell>
          <cell r="AE88">
            <v>1</v>
          </cell>
          <cell r="AF88">
            <v>1</v>
          </cell>
          <cell r="AG88">
            <v>1</v>
          </cell>
        </row>
      </sheetData>
      <sheetData sheetId="18"/>
      <sheetData sheetId="19">
        <row r="7">
          <cell r="A7" t="str">
            <v>State</v>
          </cell>
          <cell r="B7">
            <v>1990</v>
          </cell>
          <cell r="C7">
            <v>1991</v>
          </cell>
          <cell r="D7">
            <v>1992</v>
          </cell>
          <cell r="E7">
            <v>1993</v>
          </cell>
          <cell r="F7">
            <v>1994</v>
          </cell>
          <cell r="G7">
            <v>1995</v>
          </cell>
          <cell r="H7">
            <v>1996</v>
          </cell>
          <cell r="I7">
            <v>1997</v>
          </cell>
          <cell r="J7">
            <v>1998</v>
          </cell>
          <cell r="K7">
            <v>1999</v>
          </cell>
          <cell r="L7">
            <v>2000</v>
          </cell>
          <cell r="M7">
            <v>2001</v>
          </cell>
          <cell r="N7">
            <v>2002</v>
          </cell>
          <cell r="O7">
            <v>2003</v>
          </cell>
          <cell r="P7">
            <v>2004</v>
          </cell>
          <cell r="Q7">
            <v>2005</v>
          </cell>
          <cell r="R7">
            <v>2006</v>
          </cell>
          <cell r="S7">
            <v>2007</v>
          </cell>
          <cell r="T7">
            <v>2008</v>
          </cell>
          <cell r="U7">
            <v>2009</v>
          </cell>
          <cell r="V7">
            <v>2010</v>
          </cell>
          <cell r="W7">
            <v>2011</v>
          </cell>
          <cell r="X7">
            <v>2012</v>
          </cell>
          <cell r="Y7">
            <v>2013</v>
          </cell>
          <cell r="Z7">
            <v>2014</v>
          </cell>
          <cell r="AA7">
            <v>2015</v>
          </cell>
          <cell r="AB7">
            <v>2016</v>
          </cell>
          <cell r="AC7">
            <v>2017</v>
          </cell>
          <cell r="AD7">
            <v>2018</v>
          </cell>
          <cell r="AE7">
            <v>2019</v>
          </cell>
          <cell r="AF7">
            <v>2020</v>
          </cell>
          <cell r="AG7">
            <v>2021</v>
          </cell>
          <cell r="AH7">
            <v>2022</v>
          </cell>
          <cell r="AI7">
            <v>2023</v>
          </cell>
          <cell r="AJ7">
            <v>2024</v>
          </cell>
          <cell r="AK7">
            <v>2025</v>
          </cell>
        </row>
        <row r="8">
          <cell r="A8" t="str">
            <v>Alabama</v>
          </cell>
          <cell r="B8">
            <v>329.28</v>
          </cell>
          <cell r="C8">
            <v>340.964</v>
          </cell>
          <cell r="D8">
            <v>175.78800000000001</v>
          </cell>
          <cell r="E8">
            <v>422.3</v>
          </cell>
          <cell r="F8">
            <v>71.070000000000007</v>
          </cell>
          <cell r="G8">
            <v>0</v>
          </cell>
          <cell r="H8">
            <v>18.593999999999998</v>
          </cell>
          <cell r="I8">
            <v>21.860999999999997</v>
          </cell>
          <cell r="J8">
            <v>2.0779999999999998</v>
          </cell>
          <cell r="K8">
            <v>4.1399999999999997</v>
          </cell>
          <cell r="L8">
            <v>0</v>
          </cell>
          <cell r="M8">
            <v>0</v>
          </cell>
          <cell r="N8">
            <v>0</v>
          </cell>
          <cell r="O8">
            <v>22.637999999999998</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row>
        <row r="9">
          <cell r="A9" t="str">
            <v>Alaska</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row>
        <row r="10">
          <cell r="A10" t="str">
            <v>Arizona</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row>
        <row r="11">
          <cell r="A11" t="str">
            <v>Arkansas</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row>
        <row r="12">
          <cell r="A12" t="str">
            <v>California</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row>
        <row r="13">
          <cell r="A13" t="str">
            <v>Colorado</v>
          </cell>
          <cell r="B13">
            <v>15455.894999999999</v>
          </cell>
          <cell r="C13">
            <v>6974.561999999999</v>
          </cell>
          <cell r="D13">
            <v>7322.6339999999991</v>
          </cell>
          <cell r="E13">
            <v>8549.0159999999996</v>
          </cell>
          <cell r="F13">
            <v>8208.8399999999983</v>
          </cell>
          <cell r="G13">
            <v>7299.06</v>
          </cell>
          <cell r="H13">
            <v>6949.8879999999999</v>
          </cell>
          <cell r="I13">
            <v>6389.768</v>
          </cell>
          <cell r="J13">
            <v>5355.5039999999999</v>
          </cell>
          <cell r="K13">
            <v>4557.6819999999998</v>
          </cell>
          <cell r="L13">
            <v>4810.1760000000004</v>
          </cell>
          <cell r="M13">
            <v>5698.1249999999991</v>
          </cell>
          <cell r="N13">
            <v>5822.9389999999994</v>
          </cell>
          <cell r="O13">
            <v>5484.7259999999997</v>
          </cell>
          <cell r="P13">
            <v>5377.0039999999999</v>
          </cell>
          <cell r="Q13">
            <v>5438.2649999999994</v>
          </cell>
          <cell r="R13">
            <v>6345.768</v>
          </cell>
          <cell r="S13">
            <v>7075.0700000000006</v>
          </cell>
          <cell r="T13">
            <v>6383.16</v>
          </cell>
          <cell r="U13">
            <v>7670.012999999999</v>
          </cell>
          <cell r="V13">
            <v>5245.8119999999999</v>
          </cell>
          <cell r="W13">
            <v>4404.576</v>
          </cell>
          <cell r="X13">
            <v>4584.0679999999993</v>
          </cell>
          <cell r="Y13">
            <v>4227.8489999999993</v>
          </cell>
          <cell r="Z13">
            <v>4313.6399999999994</v>
          </cell>
          <cell r="AA13">
            <v>4273.92</v>
          </cell>
          <cell r="AB13">
            <v>4048.9669999999996</v>
          </cell>
          <cell r="AC13">
            <v>4475.13</v>
          </cell>
          <cell r="AD13">
            <v>5525.8280000000004</v>
          </cell>
          <cell r="AE13">
            <v>5865.3540000000003</v>
          </cell>
          <cell r="AF13">
            <v>5125.4430000000002</v>
          </cell>
          <cell r="AG13">
            <v>4190.0320000000002</v>
          </cell>
        </row>
        <row r="14">
          <cell r="A14" t="str">
            <v>Connecticut</v>
          </cell>
          <cell r="B14">
            <v>114.663</v>
          </cell>
          <cell r="C14">
            <v>150.52599999999998</v>
          </cell>
          <cell r="D14">
            <v>41.120000000000005</v>
          </cell>
          <cell r="E14">
            <v>96.537999999999997</v>
          </cell>
          <cell r="F14">
            <v>29.87</v>
          </cell>
          <cell r="G14">
            <v>69.903999999999996</v>
          </cell>
          <cell r="H14">
            <v>49.344000000000001</v>
          </cell>
          <cell r="I14">
            <v>37.998999999999995</v>
          </cell>
          <cell r="J14">
            <v>33.858000000000004</v>
          </cell>
          <cell r="K14">
            <v>31.744</v>
          </cell>
          <cell r="L14">
            <v>20.5</v>
          </cell>
          <cell r="M14">
            <v>6.1259999999999994</v>
          </cell>
          <cell r="N14">
            <v>6.1379999999999999</v>
          </cell>
          <cell r="O14">
            <v>58.196999999999996</v>
          </cell>
          <cell r="P14">
            <v>195.011</v>
          </cell>
          <cell r="Q14">
            <v>278.45999999999998</v>
          </cell>
          <cell r="R14">
            <v>92.728999999999985</v>
          </cell>
          <cell r="S14">
            <v>0</v>
          </cell>
          <cell r="T14">
            <v>0</v>
          </cell>
          <cell r="U14">
            <v>1.0189999999999999</v>
          </cell>
          <cell r="V14">
            <v>0</v>
          </cell>
          <cell r="W14">
            <v>0</v>
          </cell>
          <cell r="X14">
            <v>0</v>
          </cell>
          <cell r="Y14">
            <v>0</v>
          </cell>
          <cell r="Z14">
            <v>0</v>
          </cell>
          <cell r="AA14">
            <v>0</v>
          </cell>
          <cell r="AB14">
            <v>0</v>
          </cell>
          <cell r="AC14">
            <v>0</v>
          </cell>
          <cell r="AD14">
            <v>0</v>
          </cell>
          <cell r="AE14">
            <v>0</v>
          </cell>
          <cell r="AF14">
            <v>0</v>
          </cell>
          <cell r="AG14">
            <v>0</v>
          </cell>
        </row>
        <row r="15">
          <cell r="A15" t="str">
            <v>Delaware</v>
          </cell>
          <cell r="B15">
            <v>4524.66</v>
          </cell>
          <cell r="C15">
            <v>4406.9080000000004</v>
          </cell>
          <cell r="D15">
            <v>3793.2749999999996</v>
          </cell>
          <cell r="E15">
            <v>3722.8949999999995</v>
          </cell>
          <cell r="F15">
            <v>3141.152</v>
          </cell>
          <cell r="G15">
            <v>1.034</v>
          </cell>
          <cell r="H15">
            <v>1.0349999999999999</v>
          </cell>
          <cell r="I15">
            <v>2.0699999999999998</v>
          </cell>
          <cell r="J15">
            <v>0</v>
          </cell>
          <cell r="K15">
            <v>0</v>
          </cell>
          <cell r="L15">
            <v>6.2219999999999995</v>
          </cell>
          <cell r="M15">
            <v>0</v>
          </cell>
          <cell r="N15">
            <v>0</v>
          </cell>
          <cell r="O15">
            <v>7.2729999999999997</v>
          </cell>
          <cell r="P15">
            <v>17.594999999999999</v>
          </cell>
          <cell r="Q15">
            <v>0</v>
          </cell>
          <cell r="R15">
            <v>0</v>
          </cell>
          <cell r="S15">
            <v>5.1849999999999996</v>
          </cell>
          <cell r="T15">
            <v>2.0659999999999998</v>
          </cell>
          <cell r="U15">
            <v>2.06</v>
          </cell>
          <cell r="V15">
            <v>1.0229999999999999</v>
          </cell>
          <cell r="W15">
            <v>0</v>
          </cell>
          <cell r="X15">
            <v>0</v>
          </cell>
          <cell r="Y15">
            <v>0</v>
          </cell>
          <cell r="Z15">
            <v>6.3360000000000003</v>
          </cell>
          <cell r="AA15">
            <v>8.4</v>
          </cell>
          <cell r="AB15">
            <v>3.1379999999999999</v>
          </cell>
          <cell r="AC15">
            <v>2.0840000000000001</v>
          </cell>
          <cell r="AD15">
            <v>16.655999999999999</v>
          </cell>
          <cell r="AE15">
            <v>4.1639999999999997</v>
          </cell>
          <cell r="AF15">
            <v>0</v>
          </cell>
          <cell r="AG15">
            <v>0</v>
          </cell>
        </row>
        <row r="16">
          <cell r="A16" t="str">
            <v>District of Columbia</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row>
        <row r="17">
          <cell r="A17" t="str">
            <v>Florida</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row>
        <row r="18">
          <cell r="A18" t="str">
            <v>Georgia</v>
          </cell>
          <cell r="B18">
            <v>214.64299999999997</v>
          </cell>
          <cell r="C18">
            <v>189.99499999999998</v>
          </cell>
          <cell r="D18">
            <v>170.14999999999998</v>
          </cell>
          <cell r="E18">
            <v>204.37299999999999</v>
          </cell>
          <cell r="F18">
            <v>126.69</v>
          </cell>
          <cell r="G18">
            <v>133.38</v>
          </cell>
          <cell r="H18">
            <v>96.161999999999992</v>
          </cell>
          <cell r="I18">
            <v>14.377999999999998</v>
          </cell>
          <cell r="J18">
            <v>16.431999999999999</v>
          </cell>
          <cell r="K18">
            <v>12.323999999999998</v>
          </cell>
          <cell r="L18">
            <v>74.314000000000007</v>
          </cell>
          <cell r="M18">
            <v>52.682999999999993</v>
          </cell>
          <cell r="N18">
            <v>7.1749999999999989</v>
          </cell>
          <cell r="O18">
            <v>14.405999999999999</v>
          </cell>
          <cell r="P18">
            <v>5.1449999999999996</v>
          </cell>
          <cell r="Q18">
            <v>0</v>
          </cell>
          <cell r="R18">
            <v>3.0960000000000001</v>
          </cell>
          <cell r="S18">
            <v>2.0640000000000001</v>
          </cell>
          <cell r="T18">
            <v>0</v>
          </cell>
          <cell r="U18">
            <v>53.403999999999996</v>
          </cell>
          <cell r="V18">
            <v>748.10400000000004</v>
          </cell>
          <cell r="W18">
            <v>713.61800000000005</v>
          </cell>
          <cell r="X18">
            <v>669.9</v>
          </cell>
          <cell r="Y18">
            <v>652.27200000000005</v>
          </cell>
          <cell r="Z18">
            <v>647.70000000000005</v>
          </cell>
          <cell r="AA18">
            <v>568.95799999999997</v>
          </cell>
          <cell r="AB18">
            <v>552.08000000000004</v>
          </cell>
          <cell r="AC18">
            <v>515</v>
          </cell>
          <cell r="AD18">
            <v>472.88</v>
          </cell>
          <cell r="AE18">
            <v>448.36200000000002</v>
          </cell>
          <cell r="AF18">
            <v>416.74499999999995</v>
          </cell>
          <cell r="AG18">
            <v>393.72399999999999</v>
          </cell>
        </row>
        <row r="19">
          <cell r="A19" t="str">
            <v>Hawaii</v>
          </cell>
          <cell r="B19">
            <v>3014.19</v>
          </cell>
          <cell r="C19">
            <v>2943</v>
          </cell>
          <cell r="D19">
            <v>2908.9029999999998</v>
          </cell>
          <cell r="E19">
            <v>2872.71</v>
          </cell>
          <cell r="F19">
            <v>2975.3809999999999</v>
          </cell>
          <cell r="G19">
            <v>2927.0640000000003</v>
          </cell>
          <cell r="H19">
            <v>2918.377</v>
          </cell>
          <cell r="I19">
            <v>2695.51</v>
          </cell>
          <cell r="J19">
            <v>2867.04</v>
          </cell>
          <cell r="K19">
            <v>2903.3599999999997</v>
          </cell>
          <cell r="L19">
            <v>2899.143</v>
          </cell>
          <cell r="M19">
            <v>2785.8040000000001</v>
          </cell>
          <cell r="N19">
            <v>2758.1200000000003</v>
          </cell>
          <cell r="O19">
            <v>2724.2939999999999</v>
          </cell>
          <cell r="P19">
            <v>2752.0480000000002</v>
          </cell>
          <cell r="Q19">
            <v>2702.4219999999996</v>
          </cell>
          <cell r="R19">
            <v>2735.8109999999997</v>
          </cell>
          <cell r="S19">
            <v>2782.2709999999997</v>
          </cell>
          <cell r="T19">
            <v>2669.0369999999998</v>
          </cell>
          <cell r="U19">
            <v>2544.88</v>
          </cell>
          <cell r="V19">
            <v>2570.88</v>
          </cell>
          <cell r="W19">
            <v>2585.4160000000002</v>
          </cell>
          <cell r="X19">
            <v>2625.46</v>
          </cell>
          <cell r="Y19">
            <v>2673.9479999999999</v>
          </cell>
          <cell r="Z19">
            <v>2629.578</v>
          </cell>
          <cell r="AA19">
            <v>2674.9679999999998</v>
          </cell>
          <cell r="AB19">
            <v>2820.375</v>
          </cell>
          <cell r="AC19">
            <v>2864.5499999999997</v>
          </cell>
          <cell r="AD19">
            <v>2965.846</v>
          </cell>
          <cell r="AE19">
            <v>2892.1759999999999</v>
          </cell>
          <cell r="AF19">
            <v>2099.16</v>
          </cell>
          <cell r="AG19">
            <v>2422.6020000000003</v>
          </cell>
        </row>
        <row r="20">
          <cell r="A20" t="str">
            <v>Idaho</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row>
        <row r="21">
          <cell r="A21" t="str">
            <v>Illinois</v>
          </cell>
          <cell r="B21">
            <v>8319.08</v>
          </cell>
          <cell r="C21">
            <v>6999.5109999999995</v>
          </cell>
          <cell r="D21">
            <v>8186.7560000000003</v>
          </cell>
          <cell r="E21">
            <v>9964.9599999999991</v>
          </cell>
          <cell r="F21">
            <v>8036.2909999999993</v>
          </cell>
          <cell r="G21">
            <v>6381.12</v>
          </cell>
          <cell r="H21">
            <v>3986.3279999999995</v>
          </cell>
          <cell r="I21">
            <v>4252.4649999999992</v>
          </cell>
          <cell r="J21">
            <v>2796.192</v>
          </cell>
          <cell r="K21">
            <v>2582.5940000000001</v>
          </cell>
          <cell r="L21">
            <v>1998.01</v>
          </cell>
          <cell r="M21">
            <v>778.26</v>
          </cell>
          <cell r="N21">
            <v>461.92799999999994</v>
          </cell>
          <cell r="O21">
            <v>52.779999999999994</v>
          </cell>
          <cell r="P21">
            <v>14.196</v>
          </cell>
          <cell r="Q21">
            <v>15.224999999999998</v>
          </cell>
          <cell r="R21">
            <v>13.208</v>
          </cell>
          <cell r="S21">
            <v>11.164999999999999</v>
          </cell>
          <cell r="T21">
            <v>15.21</v>
          </cell>
          <cell r="U21">
            <v>20.259999999999998</v>
          </cell>
          <cell r="V21">
            <v>17.135999999999999</v>
          </cell>
          <cell r="W21">
            <v>1.0109999999999999</v>
          </cell>
          <cell r="X21">
            <v>1.0109999999999999</v>
          </cell>
          <cell r="Y21">
            <v>0</v>
          </cell>
          <cell r="Z21">
            <v>64.448999999999998</v>
          </cell>
          <cell r="AA21">
            <v>1.0289999999999999</v>
          </cell>
          <cell r="AB21">
            <v>2.0619999999999998</v>
          </cell>
          <cell r="AC21">
            <v>2.0579999999999998</v>
          </cell>
          <cell r="AD21">
            <v>2.0579999999999998</v>
          </cell>
          <cell r="AE21">
            <v>5.1649999999999991</v>
          </cell>
          <cell r="AF21">
            <v>1289.82</v>
          </cell>
          <cell r="AG21">
            <v>1330.758</v>
          </cell>
        </row>
        <row r="22">
          <cell r="A22" t="str">
            <v>Indiana</v>
          </cell>
          <cell r="B22">
            <v>3069.27</v>
          </cell>
          <cell r="C22">
            <v>3120.078</v>
          </cell>
          <cell r="D22">
            <v>3545.5769999999998</v>
          </cell>
          <cell r="E22">
            <v>3274.0159999999996</v>
          </cell>
          <cell r="F22">
            <v>2488.9409999999998</v>
          </cell>
          <cell r="G22">
            <v>3237.3879999999999</v>
          </cell>
          <cell r="H22">
            <v>3229.1339999999996</v>
          </cell>
          <cell r="I22">
            <v>3619.3799999999997</v>
          </cell>
          <cell r="J22">
            <v>3202.5329999999999</v>
          </cell>
          <cell r="K22">
            <v>5539.9560000000001</v>
          </cell>
          <cell r="L22">
            <v>5722.5749999999998</v>
          </cell>
          <cell r="M22">
            <v>5344.2560000000003</v>
          </cell>
          <cell r="N22">
            <v>1761.9839999999999</v>
          </cell>
          <cell r="O22">
            <v>2582.712</v>
          </cell>
          <cell r="P22">
            <v>2183.4759999999997</v>
          </cell>
          <cell r="Q22">
            <v>2023.7840000000001</v>
          </cell>
          <cell r="R22">
            <v>1669.9139999999998</v>
          </cell>
          <cell r="S22">
            <v>648.97</v>
          </cell>
          <cell r="T22">
            <v>30.389999999999997</v>
          </cell>
          <cell r="U22">
            <v>1.0149999999999999</v>
          </cell>
          <cell r="V22">
            <v>1.012</v>
          </cell>
          <cell r="W22">
            <v>5.0600000000000005</v>
          </cell>
          <cell r="X22">
            <v>1.012</v>
          </cell>
          <cell r="Y22">
            <v>6.09</v>
          </cell>
          <cell r="Z22">
            <v>70.310999999999993</v>
          </cell>
          <cell r="AA22">
            <v>80.105999999999995</v>
          </cell>
          <cell r="AB22">
            <v>1.038</v>
          </cell>
          <cell r="AC22">
            <v>2.0859999999999999</v>
          </cell>
          <cell r="AD22">
            <v>34.550999999999995</v>
          </cell>
          <cell r="AE22">
            <v>30.508000000000003</v>
          </cell>
          <cell r="AF22">
            <v>2.1059999999999999</v>
          </cell>
          <cell r="AG22">
            <v>1.056</v>
          </cell>
        </row>
        <row r="23">
          <cell r="A23" t="str">
            <v>Iowa</v>
          </cell>
          <cell r="B23">
            <v>81.566999999999993</v>
          </cell>
          <cell r="C23">
            <v>46.368000000000002</v>
          </cell>
          <cell r="D23">
            <v>45.18</v>
          </cell>
          <cell r="E23">
            <v>84.251999999999995</v>
          </cell>
          <cell r="F23">
            <v>123.98399999999999</v>
          </cell>
          <cell r="G23">
            <v>96.47999999999999</v>
          </cell>
          <cell r="H23">
            <v>302.80599999999998</v>
          </cell>
          <cell r="I23">
            <v>138.23299999999998</v>
          </cell>
          <cell r="J23">
            <v>17.186999999999998</v>
          </cell>
          <cell r="K23">
            <v>12.227999999999998</v>
          </cell>
          <cell r="L23">
            <v>44.22</v>
          </cell>
          <cell r="M23">
            <v>39.155999999999999</v>
          </cell>
          <cell r="N23">
            <v>23.068999999999999</v>
          </cell>
          <cell r="O23">
            <v>143.42899999999997</v>
          </cell>
          <cell r="P23">
            <v>30.089999999999996</v>
          </cell>
          <cell r="Q23">
            <v>31.186</v>
          </cell>
          <cell r="R23">
            <v>46.552</v>
          </cell>
          <cell r="S23">
            <v>40.4</v>
          </cell>
          <cell r="T23">
            <v>27.27</v>
          </cell>
          <cell r="U23">
            <v>3.0209999999999999</v>
          </cell>
          <cell r="V23">
            <v>2.012</v>
          </cell>
          <cell r="W23">
            <v>1.0089999999999999</v>
          </cell>
          <cell r="X23">
            <v>0</v>
          </cell>
          <cell r="Y23">
            <v>0</v>
          </cell>
          <cell r="Z23">
            <v>1.04</v>
          </cell>
          <cell r="AA23">
            <v>0</v>
          </cell>
          <cell r="AB23">
            <v>2.1120000000000001</v>
          </cell>
          <cell r="AC23">
            <v>0</v>
          </cell>
          <cell r="AD23">
            <v>0</v>
          </cell>
          <cell r="AE23">
            <v>0</v>
          </cell>
          <cell r="AF23">
            <v>0</v>
          </cell>
          <cell r="AG23">
            <v>0</v>
          </cell>
        </row>
        <row r="24">
          <cell r="A24" t="str">
            <v>Kansas</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row>
        <row r="25">
          <cell r="A25" t="str">
            <v>Kentucky</v>
          </cell>
          <cell r="B25">
            <v>2.08</v>
          </cell>
          <cell r="C25">
            <v>2.0939999999999999</v>
          </cell>
          <cell r="D25">
            <v>5.29</v>
          </cell>
          <cell r="E25">
            <v>16.768000000000001</v>
          </cell>
          <cell r="F25">
            <v>53.1</v>
          </cell>
          <cell r="G25">
            <v>6.5760000000000005</v>
          </cell>
          <cell r="H25">
            <v>47.204999999999998</v>
          </cell>
          <cell r="I25">
            <v>25.200000000000003</v>
          </cell>
          <cell r="J25">
            <v>2.0680000000000001</v>
          </cell>
          <cell r="K25">
            <v>3.0960000000000001</v>
          </cell>
          <cell r="L25">
            <v>10.4</v>
          </cell>
          <cell r="M25">
            <v>2.0739999999999998</v>
          </cell>
          <cell r="N25">
            <v>1.036</v>
          </cell>
          <cell r="O25">
            <v>101.62599999999999</v>
          </cell>
          <cell r="P25">
            <v>0</v>
          </cell>
          <cell r="Q25">
            <v>15.434999999999999</v>
          </cell>
          <cell r="R25">
            <v>3.0869999999999997</v>
          </cell>
          <cell r="S25">
            <v>127.34799999999998</v>
          </cell>
          <cell r="T25">
            <v>15.524999999999999</v>
          </cell>
          <cell r="U25">
            <v>18.648</v>
          </cell>
          <cell r="V25">
            <v>5.15</v>
          </cell>
          <cell r="W25">
            <v>8.2159999999999993</v>
          </cell>
          <cell r="X25">
            <v>1.03</v>
          </cell>
          <cell r="Y25">
            <v>29.724999999999998</v>
          </cell>
          <cell r="Z25">
            <v>53.403999999999996</v>
          </cell>
          <cell r="AA25">
            <v>52.122</v>
          </cell>
          <cell r="AB25">
            <v>66.95</v>
          </cell>
          <cell r="AC25">
            <v>53.346000000000004</v>
          </cell>
          <cell r="AD25">
            <v>116.43899999999999</v>
          </cell>
          <cell r="AE25">
            <v>24.126999999999999</v>
          </cell>
          <cell r="AF25">
            <v>2.0979999999999999</v>
          </cell>
          <cell r="AG25">
            <v>150.91200000000001</v>
          </cell>
        </row>
        <row r="26">
          <cell r="A26" t="str">
            <v>Louisiana</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254.976</v>
          </cell>
          <cell r="W26">
            <v>443.26499999999999</v>
          </cell>
          <cell r="X26">
            <v>561.29499999999996</v>
          </cell>
          <cell r="Y26">
            <v>570.08000000000004</v>
          </cell>
          <cell r="Z26">
            <v>530.95899999999995</v>
          </cell>
          <cell r="AA26">
            <v>489.94999999999993</v>
          </cell>
          <cell r="AB26">
            <v>447.488</v>
          </cell>
          <cell r="AC26">
            <v>0</v>
          </cell>
          <cell r="AD26">
            <v>0</v>
          </cell>
          <cell r="AE26">
            <v>0</v>
          </cell>
          <cell r="AF26">
            <v>0</v>
          </cell>
          <cell r="AG26">
            <v>0</v>
          </cell>
        </row>
        <row r="27">
          <cell r="A27" t="str">
            <v>Maine</v>
          </cell>
          <cell r="B27">
            <v>0</v>
          </cell>
          <cell r="C27">
            <v>0</v>
          </cell>
          <cell r="D27">
            <v>0</v>
          </cell>
          <cell r="E27">
            <v>0</v>
          </cell>
          <cell r="F27">
            <v>0</v>
          </cell>
          <cell r="G27">
            <v>97.536000000000001</v>
          </cell>
          <cell r="H27">
            <v>61.975999999999999</v>
          </cell>
          <cell r="I27">
            <v>31.434000000000001</v>
          </cell>
          <cell r="J27">
            <v>24.407999999999998</v>
          </cell>
          <cell r="K27">
            <v>43.774000000000001</v>
          </cell>
          <cell r="L27">
            <v>6.4379999999999997</v>
          </cell>
          <cell r="M27">
            <v>0</v>
          </cell>
          <cell r="N27">
            <v>5.1949999999999994</v>
          </cell>
          <cell r="O27">
            <v>6.2279999999999998</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row>
        <row r="28">
          <cell r="A28" t="str">
            <v>Maryland</v>
          </cell>
          <cell r="B28">
            <v>24.672000000000001</v>
          </cell>
          <cell r="C28">
            <v>73.943999999999988</v>
          </cell>
          <cell r="D28">
            <v>129.52799999999999</v>
          </cell>
          <cell r="E28">
            <v>429.70400000000001</v>
          </cell>
          <cell r="F28">
            <v>1017.5969999999999</v>
          </cell>
          <cell r="G28">
            <v>624.83400000000006</v>
          </cell>
          <cell r="H28">
            <v>907.57799999999997</v>
          </cell>
          <cell r="I28">
            <v>184.05199999999999</v>
          </cell>
          <cell r="J28">
            <v>82.96</v>
          </cell>
          <cell r="K28">
            <v>514.93200000000002</v>
          </cell>
          <cell r="L28">
            <v>329.846</v>
          </cell>
          <cell r="M28">
            <v>192.88199999999998</v>
          </cell>
          <cell r="N28">
            <v>49.775999999999996</v>
          </cell>
          <cell r="O28">
            <v>166.08</v>
          </cell>
          <cell r="P28">
            <v>128.58799999999999</v>
          </cell>
          <cell r="Q28">
            <v>400.33600000000001</v>
          </cell>
          <cell r="R28">
            <v>42.558</v>
          </cell>
          <cell r="S28">
            <v>254.31</v>
          </cell>
          <cell r="T28">
            <v>187.33499999999998</v>
          </cell>
          <cell r="U28">
            <v>176.29</v>
          </cell>
          <cell r="V28">
            <v>118.10499999999999</v>
          </cell>
          <cell r="W28">
            <v>91.402999999999992</v>
          </cell>
          <cell r="X28">
            <v>120.29199999999999</v>
          </cell>
          <cell r="Y28">
            <v>111.815</v>
          </cell>
          <cell r="Z28">
            <v>851.87699999999995</v>
          </cell>
          <cell r="AA28">
            <v>862.9899999999999</v>
          </cell>
          <cell r="AB28">
            <v>685.25199999999995</v>
          </cell>
          <cell r="AC28">
            <v>634.48199999999997</v>
          </cell>
          <cell r="AD28">
            <v>439.72399999999999</v>
          </cell>
          <cell r="AE28">
            <v>105.444</v>
          </cell>
          <cell r="AF28">
            <v>131.04</v>
          </cell>
          <cell r="AG28">
            <v>161.04499999999999</v>
          </cell>
        </row>
        <row r="29">
          <cell r="A29" t="str">
            <v>Massachusetts</v>
          </cell>
          <cell r="B29">
            <v>329.04599999999999</v>
          </cell>
          <cell r="C29">
            <v>124.67999999999999</v>
          </cell>
          <cell r="D29">
            <v>108.88499999999999</v>
          </cell>
          <cell r="E29">
            <v>63.318000000000005</v>
          </cell>
          <cell r="F29">
            <v>158.00399999999999</v>
          </cell>
          <cell r="G29">
            <v>430.92</v>
          </cell>
          <cell r="H29">
            <v>437.50199999999995</v>
          </cell>
          <cell r="I29">
            <v>150.23400000000001</v>
          </cell>
          <cell r="J29">
            <v>69.563999999999993</v>
          </cell>
          <cell r="K29">
            <v>140.43200000000002</v>
          </cell>
          <cell r="L29">
            <v>27.092000000000002</v>
          </cell>
          <cell r="M29">
            <v>16.687999999999999</v>
          </cell>
          <cell r="N29">
            <v>140.97299999999998</v>
          </cell>
          <cell r="O29">
            <v>333.072</v>
          </cell>
          <cell r="P29">
            <v>82.4</v>
          </cell>
          <cell r="Q29">
            <v>47.012</v>
          </cell>
          <cell r="R29">
            <v>52.02</v>
          </cell>
          <cell r="S29">
            <v>15.374999999999998</v>
          </cell>
          <cell r="T29">
            <v>13.273</v>
          </cell>
          <cell r="U29">
            <v>10.32</v>
          </cell>
          <cell r="V29">
            <v>0</v>
          </cell>
          <cell r="W29">
            <v>0</v>
          </cell>
          <cell r="X29">
            <v>0</v>
          </cell>
          <cell r="Y29">
            <v>3.1020000000000003</v>
          </cell>
          <cell r="Z29">
            <v>110.80800000000001</v>
          </cell>
          <cell r="AA29">
            <v>92.609999999999985</v>
          </cell>
          <cell r="AB29">
            <v>58.71</v>
          </cell>
          <cell r="AC29">
            <v>56.65</v>
          </cell>
          <cell r="AD29">
            <v>79.387</v>
          </cell>
          <cell r="AE29">
            <v>36.084999999999994</v>
          </cell>
          <cell r="AF29">
            <v>10.3</v>
          </cell>
          <cell r="AG29">
            <v>15.450000000000001</v>
          </cell>
        </row>
        <row r="30">
          <cell r="A30" t="str">
            <v>Michigan</v>
          </cell>
          <cell r="B30">
            <v>19526.332000000002</v>
          </cell>
          <cell r="C30">
            <v>15316.32</v>
          </cell>
          <cell r="D30">
            <v>14987.880000000001</v>
          </cell>
          <cell r="E30">
            <v>13063.695</v>
          </cell>
          <cell r="F30">
            <v>13975.447999999999</v>
          </cell>
          <cell r="G30">
            <v>21741.425999999999</v>
          </cell>
          <cell r="H30">
            <v>22110.175999999999</v>
          </cell>
          <cell r="I30">
            <v>22593.808000000001</v>
          </cell>
          <cell r="J30">
            <v>22406.34</v>
          </cell>
          <cell r="K30">
            <v>21272.128000000001</v>
          </cell>
          <cell r="L30">
            <v>12696.306</v>
          </cell>
          <cell r="M30">
            <v>4155.3499999999995</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row>
        <row r="31">
          <cell r="A31" t="str">
            <v>Minnesota</v>
          </cell>
          <cell r="B31">
            <v>56.224000000000004</v>
          </cell>
          <cell r="C31">
            <v>49.588000000000001</v>
          </cell>
          <cell r="D31">
            <v>52.571999999999996</v>
          </cell>
          <cell r="E31">
            <v>78.85799999999999</v>
          </cell>
          <cell r="F31">
            <v>292.17899999999997</v>
          </cell>
          <cell r="G31">
            <v>196.52199999999999</v>
          </cell>
          <cell r="H31">
            <v>721.76200000000006</v>
          </cell>
          <cell r="I31">
            <v>175.096</v>
          </cell>
          <cell r="J31">
            <v>51</v>
          </cell>
          <cell r="K31">
            <v>65.215999999999994</v>
          </cell>
          <cell r="L31">
            <v>102.51499999999999</v>
          </cell>
          <cell r="M31">
            <v>119.416</v>
          </cell>
          <cell r="N31">
            <v>13.090999999999999</v>
          </cell>
          <cell r="O31">
            <v>42.335999999999999</v>
          </cell>
          <cell r="P31">
            <v>71.496999999999986</v>
          </cell>
          <cell r="Q31">
            <v>155.84800000000001</v>
          </cell>
          <cell r="R31">
            <v>13.208</v>
          </cell>
          <cell r="S31">
            <v>55.025999999999996</v>
          </cell>
          <cell r="T31">
            <v>47.057999999999993</v>
          </cell>
          <cell r="U31">
            <v>48.363</v>
          </cell>
          <cell r="V31">
            <v>12.120000000000001</v>
          </cell>
          <cell r="W31">
            <v>20.2</v>
          </cell>
          <cell r="X31">
            <v>9.1709999999999994</v>
          </cell>
          <cell r="Y31">
            <v>22.505999999999997</v>
          </cell>
          <cell r="Z31">
            <v>68.177999999999997</v>
          </cell>
          <cell r="AA31">
            <v>10.4</v>
          </cell>
          <cell r="AB31">
            <v>60.145999999999994</v>
          </cell>
          <cell r="AC31">
            <v>10.329999999999998</v>
          </cell>
          <cell r="AD31">
            <v>15.734999999999999</v>
          </cell>
          <cell r="AE31">
            <v>121.44000000000001</v>
          </cell>
          <cell r="AF31">
            <v>12.696000000000002</v>
          </cell>
          <cell r="AG31">
            <v>30.682000000000002</v>
          </cell>
        </row>
        <row r="32">
          <cell r="A32" t="str">
            <v>Mississippi</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row>
        <row r="33">
          <cell r="A33" t="str">
            <v>Missouri</v>
          </cell>
          <cell r="B33">
            <v>0</v>
          </cell>
          <cell r="C33">
            <v>0</v>
          </cell>
          <cell r="D33">
            <v>0</v>
          </cell>
          <cell r="E33">
            <v>0</v>
          </cell>
          <cell r="F33">
            <v>373.226</v>
          </cell>
          <cell r="G33">
            <v>4.0279999999999996</v>
          </cell>
          <cell r="H33">
            <v>793.63499999999988</v>
          </cell>
          <cell r="I33">
            <v>726.19</v>
          </cell>
          <cell r="J33">
            <v>40.44</v>
          </cell>
          <cell r="K33">
            <v>209.69099999999997</v>
          </cell>
          <cell r="L33">
            <v>986.57999999999993</v>
          </cell>
          <cell r="M33">
            <v>31.526999999999997</v>
          </cell>
          <cell r="N33">
            <v>62.744</v>
          </cell>
          <cell r="O33">
            <v>1070.7840000000001</v>
          </cell>
          <cell r="P33">
            <v>935.34</v>
          </cell>
          <cell r="Q33">
            <v>15.3</v>
          </cell>
          <cell r="R33">
            <v>79.637999999999991</v>
          </cell>
          <cell r="S33">
            <v>67.320000000000007</v>
          </cell>
          <cell r="T33">
            <v>6.048</v>
          </cell>
          <cell r="U33">
            <v>10.069999999999999</v>
          </cell>
          <cell r="V33">
            <v>18.125999999999998</v>
          </cell>
          <cell r="W33">
            <v>0</v>
          </cell>
          <cell r="X33">
            <v>0</v>
          </cell>
          <cell r="Y33">
            <v>0</v>
          </cell>
          <cell r="Z33">
            <v>174.57999999999998</v>
          </cell>
          <cell r="AA33">
            <v>0</v>
          </cell>
          <cell r="AB33">
            <v>0</v>
          </cell>
          <cell r="AC33">
            <v>0</v>
          </cell>
          <cell r="AD33">
            <v>0</v>
          </cell>
          <cell r="AE33">
            <v>0</v>
          </cell>
          <cell r="AF33">
            <v>0</v>
          </cell>
          <cell r="AG33">
            <v>19.417999999999999</v>
          </cell>
        </row>
        <row r="34">
          <cell r="A34" t="str">
            <v>Montana</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row>
        <row r="35">
          <cell r="A35" t="str">
            <v>Nebraska</v>
          </cell>
          <cell r="B35">
            <v>2320.8629999999998</v>
          </cell>
          <cell r="C35">
            <v>1999.4880000000001</v>
          </cell>
          <cell r="D35">
            <v>1406.8229999999999</v>
          </cell>
          <cell r="E35">
            <v>771.22500000000002</v>
          </cell>
          <cell r="F35">
            <v>876.65</v>
          </cell>
          <cell r="G35">
            <v>14.7</v>
          </cell>
          <cell r="H35">
            <v>317.20499999999998</v>
          </cell>
          <cell r="I35">
            <v>133.732</v>
          </cell>
          <cell r="J35">
            <v>11.032999999999999</v>
          </cell>
          <cell r="K35">
            <v>3.996</v>
          </cell>
          <cell r="L35">
            <v>340.69499999999994</v>
          </cell>
          <cell r="M35">
            <v>6.1019999999999994</v>
          </cell>
          <cell r="N35">
            <v>1.0069999999999999</v>
          </cell>
          <cell r="O35">
            <v>13.090999999999999</v>
          </cell>
          <cell r="P35">
            <v>39.350999999999999</v>
          </cell>
          <cell r="Q35">
            <v>16.143999999999998</v>
          </cell>
          <cell r="R35">
            <v>19.228000000000002</v>
          </cell>
          <cell r="S35">
            <v>33.594000000000001</v>
          </cell>
          <cell r="T35">
            <v>28.307999999999996</v>
          </cell>
          <cell r="U35">
            <v>18.216000000000001</v>
          </cell>
          <cell r="V35">
            <v>12.048</v>
          </cell>
          <cell r="W35">
            <v>9.0989999999999984</v>
          </cell>
          <cell r="X35">
            <v>4.0759999999999996</v>
          </cell>
          <cell r="Y35">
            <v>2.0720000000000001</v>
          </cell>
          <cell r="Z35">
            <v>391.79200000000003</v>
          </cell>
          <cell r="AA35">
            <v>30.652999999999999</v>
          </cell>
          <cell r="AB35">
            <v>72.012</v>
          </cell>
          <cell r="AC35">
            <v>816.96999999999991</v>
          </cell>
          <cell r="AD35">
            <v>659.32</v>
          </cell>
          <cell r="AE35">
            <v>172.27</v>
          </cell>
          <cell r="AF35">
            <v>57.617999999999995</v>
          </cell>
          <cell r="AG35">
            <v>389.05799999999999</v>
          </cell>
        </row>
        <row r="36">
          <cell r="A36" t="str">
            <v>Nevada</v>
          </cell>
          <cell r="B36">
            <v>128.875</v>
          </cell>
          <cell r="C36">
            <v>0</v>
          </cell>
          <cell r="D36">
            <v>30.929999999999996</v>
          </cell>
          <cell r="E36">
            <v>39.292000000000002</v>
          </cell>
          <cell r="F36">
            <v>9.3149999999999995</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row>
        <row r="37">
          <cell r="A37" t="str">
            <v>New Hampshire</v>
          </cell>
          <cell r="B37">
            <v>207.87</v>
          </cell>
          <cell r="C37">
            <v>128.89599999999999</v>
          </cell>
          <cell r="D37">
            <v>96.86399999999999</v>
          </cell>
          <cell r="E37">
            <v>155.54</v>
          </cell>
          <cell r="F37">
            <v>162.07999999999998</v>
          </cell>
          <cell r="G37">
            <v>90.99</v>
          </cell>
          <cell r="H37">
            <v>149.79299999999998</v>
          </cell>
          <cell r="I37">
            <v>103.12199999999999</v>
          </cell>
          <cell r="J37">
            <v>104.133</v>
          </cell>
          <cell r="K37">
            <v>111.999</v>
          </cell>
          <cell r="L37">
            <v>190.44</v>
          </cell>
          <cell r="M37">
            <v>91.332000000000008</v>
          </cell>
          <cell r="N37">
            <v>69.3</v>
          </cell>
          <cell r="O37">
            <v>60.493999999999993</v>
          </cell>
          <cell r="P37">
            <v>95.094999999999999</v>
          </cell>
          <cell r="Q37">
            <v>87.024000000000001</v>
          </cell>
          <cell r="R37">
            <v>95.22</v>
          </cell>
          <cell r="S37">
            <v>9.3960000000000008</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row>
        <row r="38">
          <cell r="A38" t="str">
            <v>New Jersey</v>
          </cell>
          <cell r="B38">
            <v>10221.012000000001</v>
          </cell>
          <cell r="C38">
            <v>15173.514000000001</v>
          </cell>
          <cell r="D38">
            <v>14735.412</v>
          </cell>
          <cell r="E38">
            <v>15488.2</v>
          </cell>
          <cell r="F38">
            <v>8038.7429999999995</v>
          </cell>
          <cell r="G38">
            <v>7538.8940000000002</v>
          </cell>
          <cell r="H38">
            <v>7022.0079999999998</v>
          </cell>
          <cell r="I38">
            <v>6690.24</v>
          </cell>
          <cell r="J38">
            <v>9427.116</v>
          </cell>
          <cell r="K38">
            <v>5985.6789999999992</v>
          </cell>
          <cell r="L38">
            <v>8586.3599999999988</v>
          </cell>
          <cell r="M38">
            <v>12786.21</v>
          </cell>
          <cell r="N38">
            <v>3656.4619999999995</v>
          </cell>
          <cell r="O38">
            <v>490.97399999999999</v>
          </cell>
          <cell r="P38">
            <v>550.66999999999996</v>
          </cell>
          <cell r="Q38">
            <v>451.96499999999997</v>
          </cell>
          <cell r="R38">
            <v>181.3</v>
          </cell>
          <cell r="S38">
            <v>392.26499999999999</v>
          </cell>
          <cell r="T38">
            <v>505.13699999999994</v>
          </cell>
          <cell r="U38">
            <v>467.16599999999994</v>
          </cell>
          <cell r="V38">
            <v>468.88200000000001</v>
          </cell>
          <cell r="W38">
            <v>402.19200000000001</v>
          </cell>
          <cell r="X38">
            <v>143.03099999999998</v>
          </cell>
          <cell r="Y38">
            <v>266.22000000000003</v>
          </cell>
          <cell r="Z38">
            <v>552.26</v>
          </cell>
          <cell r="AA38">
            <v>483.83499999999998</v>
          </cell>
          <cell r="AB38">
            <v>311.25899999999996</v>
          </cell>
          <cell r="AC38">
            <v>0</v>
          </cell>
          <cell r="AD38">
            <v>0</v>
          </cell>
          <cell r="AE38">
            <v>0</v>
          </cell>
          <cell r="AF38">
            <v>0</v>
          </cell>
          <cell r="AG38">
            <v>0</v>
          </cell>
        </row>
        <row r="39">
          <cell r="A39" t="str">
            <v>New Mexico</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row>
        <row r="40">
          <cell r="A40" t="str">
            <v>New York</v>
          </cell>
          <cell r="B40">
            <v>396.55</v>
          </cell>
          <cell r="C40">
            <v>696.98400000000004</v>
          </cell>
          <cell r="D40">
            <v>1224.51</v>
          </cell>
          <cell r="E40">
            <v>1685.502</v>
          </cell>
          <cell r="F40">
            <v>1500.88</v>
          </cell>
          <cell r="G40">
            <v>1531.72</v>
          </cell>
          <cell r="H40">
            <v>1291.7339999999999</v>
          </cell>
          <cell r="I40">
            <v>903.90600000000006</v>
          </cell>
          <cell r="J40">
            <v>718.572</v>
          </cell>
          <cell r="K40">
            <v>471.39299999999997</v>
          </cell>
          <cell r="L40">
            <v>882.024</v>
          </cell>
          <cell r="M40">
            <v>998.12999999999988</v>
          </cell>
          <cell r="N40">
            <v>1.0229999999999999</v>
          </cell>
          <cell r="O40">
            <v>18.485999999999997</v>
          </cell>
          <cell r="P40">
            <v>8.2080000000000002</v>
          </cell>
          <cell r="Q40">
            <v>14.349999999999998</v>
          </cell>
          <cell r="R40">
            <v>4.0839999999999996</v>
          </cell>
          <cell r="S40">
            <v>13.298999999999999</v>
          </cell>
          <cell r="T40">
            <v>7.1469999999999994</v>
          </cell>
          <cell r="U40">
            <v>6.1259999999999994</v>
          </cell>
          <cell r="V40">
            <v>2.044</v>
          </cell>
          <cell r="W40">
            <v>0</v>
          </cell>
          <cell r="X40">
            <v>0</v>
          </cell>
          <cell r="Y40">
            <v>0</v>
          </cell>
          <cell r="Z40">
            <v>0</v>
          </cell>
          <cell r="AA40">
            <v>0</v>
          </cell>
          <cell r="AB40">
            <v>0</v>
          </cell>
          <cell r="AC40">
            <v>0</v>
          </cell>
          <cell r="AD40">
            <v>0</v>
          </cell>
          <cell r="AE40">
            <v>0</v>
          </cell>
          <cell r="AF40">
            <v>0</v>
          </cell>
          <cell r="AG40">
            <v>0</v>
          </cell>
        </row>
        <row r="41">
          <cell r="A41" t="str">
            <v>North Carolina</v>
          </cell>
          <cell r="B41">
            <v>0</v>
          </cell>
          <cell r="C41">
            <v>0</v>
          </cell>
          <cell r="D41">
            <v>2.0680000000000001</v>
          </cell>
          <cell r="E41">
            <v>4.1399999999999997</v>
          </cell>
          <cell r="F41">
            <v>3.1080000000000001</v>
          </cell>
          <cell r="G41">
            <v>0</v>
          </cell>
          <cell r="H41">
            <v>0</v>
          </cell>
          <cell r="I41">
            <v>0</v>
          </cell>
          <cell r="J41">
            <v>0</v>
          </cell>
          <cell r="K41">
            <v>21.734999999999999</v>
          </cell>
          <cell r="L41">
            <v>2.06</v>
          </cell>
          <cell r="M41">
            <v>0</v>
          </cell>
          <cell r="N41">
            <v>1.0329999999999999</v>
          </cell>
          <cell r="O41">
            <v>1.04</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row>
        <row r="42">
          <cell r="A42" t="str">
            <v>North Dakota</v>
          </cell>
          <cell r="B42">
            <v>54844.608</v>
          </cell>
          <cell r="C42">
            <v>54974.622000000003</v>
          </cell>
          <cell r="D42">
            <v>61128.319999999992</v>
          </cell>
          <cell r="E42">
            <v>61140.800000000003</v>
          </cell>
          <cell r="F42">
            <v>60440.366000000002</v>
          </cell>
          <cell r="G42">
            <v>60262.65</v>
          </cell>
          <cell r="H42">
            <v>58716.216999999997</v>
          </cell>
          <cell r="I42">
            <v>55837.950000000004</v>
          </cell>
          <cell r="J42">
            <v>56749.536</v>
          </cell>
          <cell r="K42">
            <v>55578.324999999997</v>
          </cell>
          <cell r="L42">
            <v>50911.649999999994</v>
          </cell>
          <cell r="M42">
            <v>52483.115999999995</v>
          </cell>
          <cell r="N42">
            <v>53343.551999999996</v>
          </cell>
          <cell r="O42">
            <v>53670.727999999996</v>
          </cell>
          <cell r="P42">
            <v>48356.601999999999</v>
          </cell>
          <cell r="Q42">
            <v>53176.844000000005</v>
          </cell>
          <cell r="R42">
            <v>56752.884000000005</v>
          </cell>
          <cell r="S42">
            <v>53453.738000000005</v>
          </cell>
          <cell r="T42">
            <v>52658.512000000002</v>
          </cell>
          <cell r="U42">
            <v>56437.224999999999</v>
          </cell>
          <cell r="V42">
            <v>57827.714999999997</v>
          </cell>
          <cell r="W42">
            <v>55048.118999999999</v>
          </cell>
          <cell r="X42">
            <v>55956.164999999994</v>
          </cell>
          <cell r="Y42">
            <v>48891.784</v>
          </cell>
          <cell r="Z42">
            <v>52555.884000000005</v>
          </cell>
          <cell r="AA42">
            <v>52780.686000000002</v>
          </cell>
          <cell r="AB42">
            <v>52040.315999999999</v>
          </cell>
          <cell r="AC42">
            <v>60595.560000000005</v>
          </cell>
          <cell r="AD42">
            <v>63523.44</v>
          </cell>
          <cell r="AE42">
            <v>55835.794000000002</v>
          </cell>
          <cell r="AF42">
            <v>55977.115999999995</v>
          </cell>
          <cell r="AG42">
            <v>55351.750999999997</v>
          </cell>
        </row>
        <row r="43">
          <cell r="A43" t="str">
            <v>Ohio</v>
          </cell>
          <cell r="B43">
            <v>882.96</v>
          </cell>
          <cell r="C43">
            <v>930.20400000000006</v>
          </cell>
          <cell r="D43">
            <v>1088.836</v>
          </cell>
          <cell r="E43">
            <v>1029.6960000000001</v>
          </cell>
          <cell r="F43">
            <v>1484.9839999999999</v>
          </cell>
          <cell r="G43">
            <v>938.35199999999998</v>
          </cell>
          <cell r="H43">
            <v>1897.4640000000002</v>
          </cell>
          <cell r="I43">
            <v>1487.0349999999999</v>
          </cell>
          <cell r="J43">
            <v>1241.76</v>
          </cell>
          <cell r="K43">
            <v>1244.3999999999999</v>
          </cell>
          <cell r="L43">
            <v>1502.5640000000001</v>
          </cell>
          <cell r="M43">
            <v>1197.258</v>
          </cell>
          <cell r="N43">
            <v>82.00200000000001</v>
          </cell>
          <cell r="O43">
            <v>1038.0720000000001</v>
          </cell>
          <cell r="P43">
            <v>514.14</v>
          </cell>
          <cell r="Q43">
            <v>603.89699999999993</v>
          </cell>
          <cell r="R43">
            <v>439.49699999999996</v>
          </cell>
          <cell r="S43">
            <v>630.49599999999998</v>
          </cell>
          <cell r="T43">
            <v>478.40000000000003</v>
          </cell>
          <cell r="U43">
            <v>543.40199999999993</v>
          </cell>
          <cell r="V43">
            <v>365.00200000000001</v>
          </cell>
          <cell r="W43">
            <v>305.17599999999999</v>
          </cell>
          <cell r="X43">
            <v>377.71199999999999</v>
          </cell>
          <cell r="Y43">
            <v>431.39199999999994</v>
          </cell>
          <cell r="Z43">
            <v>677.53699999999992</v>
          </cell>
          <cell r="AA43">
            <v>498.75600000000003</v>
          </cell>
          <cell r="AB43">
            <v>252.756</v>
          </cell>
          <cell r="AC43">
            <v>411.95000000000005</v>
          </cell>
          <cell r="AD43">
            <v>412.83199999999999</v>
          </cell>
          <cell r="AE43">
            <v>407.89499999999998</v>
          </cell>
          <cell r="AF43">
            <v>358.84800000000001</v>
          </cell>
          <cell r="AG43">
            <v>2816.2400000000002</v>
          </cell>
        </row>
        <row r="44">
          <cell r="A44" t="str">
            <v>Oklahoma</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row>
        <row r="45">
          <cell r="A45" t="str">
            <v>Oregon</v>
          </cell>
          <cell r="B45">
            <v>3.069</v>
          </cell>
          <cell r="C45">
            <v>4.1159999999999997</v>
          </cell>
          <cell r="D45">
            <v>2.0699999999999998</v>
          </cell>
          <cell r="E45">
            <v>3.1109999999999998</v>
          </cell>
          <cell r="F45">
            <v>2.08</v>
          </cell>
          <cell r="G45">
            <v>2.08</v>
          </cell>
          <cell r="H45">
            <v>2.08</v>
          </cell>
          <cell r="I45">
            <v>2.0920000000000001</v>
          </cell>
          <cell r="J45">
            <v>2.0859999999999999</v>
          </cell>
          <cell r="K45">
            <v>3.1529999999999996</v>
          </cell>
          <cell r="L45">
            <v>2.0539999999999998</v>
          </cell>
          <cell r="M45">
            <v>2.052</v>
          </cell>
          <cell r="N45">
            <v>5.1149999999999993</v>
          </cell>
          <cell r="O45">
            <v>5.0600000000000005</v>
          </cell>
          <cell r="P45">
            <v>2.0259999999999998</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row>
        <row r="46">
          <cell r="A46" t="str">
            <v>Pennsylvania</v>
          </cell>
          <cell r="B46">
            <v>228.14</v>
          </cell>
          <cell r="C46">
            <v>229.76999999999998</v>
          </cell>
          <cell r="D46">
            <v>136.75200000000001</v>
          </cell>
          <cell r="E46">
            <v>114.07</v>
          </cell>
          <cell r="F46">
            <v>261.072</v>
          </cell>
          <cell r="G46">
            <v>77.625</v>
          </cell>
          <cell r="H46">
            <v>275.04399999999998</v>
          </cell>
          <cell r="I46">
            <v>139.72499999999999</v>
          </cell>
          <cell r="J46">
            <v>82.88</v>
          </cell>
          <cell r="K46">
            <v>123.28400000000001</v>
          </cell>
          <cell r="L46">
            <v>270.13499999999999</v>
          </cell>
          <cell r="M46">
            <v>112.77800000000001</v>
          </cell>
          <cell r="N46">
            <v>106.81099999999999</v>
          </cell>
          <cell r="O46">
            <v>131.04</v>
          </cell>
          <cell r="P46">
            <v>136.10899999999998</v>
          </cell>
          <cell r="Q46">
            <v>137.28</v>
          </cell>
          <cell r="R46">
            <v>128.71200000000002</v>
          </cell>
          <cell r="S46">
            <v>150.36499999999998</v>
          </cell>
          <cell r="T46">
            <v>127.67400000000001</v>
          </cell>
          <cell r="U46">
            <v>212.58499999999998</v>
          </cell>
          <cell r="V46">
            <v>4.1360000000000001</v>
          </cell>
          <cell r="W46">
            <v>2.0720000000000001</v>
          </cell>
          <cell r="X46">
            <v>2.08</v>
          </cell>
          <cell r="Y46">
            <v>3.1440000000000001</v>
          </cell>
          <cell r="Z46">
            <v>20.96</v>
          </cell>
          <cell r="AA46">
            <v>29.288</v>
          </cell>
          <cell r="AB46">
            <v>0</v>
          </cell>
          <cell r="AC46">
            <v>15.600000000000001</v>
          </cell>
          <cell r="AD46">
            <v>42.558</v>
          </cell>
          <cell r="AE46">
            <v>6.2279999999999998</v>
          </cell>
          <cell r="AF46">
            <v>1.038</v>
          </cell>
          <cell r="AG46">
            <v>0</v>
          </cell>
        </row>
        <row r="47">
          <cell r="A47" t="str">
            <v>Rhode Island</v>
          </cell>
          <cell r="B47">
            <v>52.428000000000004</v>
          </cell>
          <cell r="C47">
            <v>94.576000000000008</v>
          </cell>
          <cell r="D47">
            <v>157.79</v>
          </cell>
          <cell r="E47">
            <v>129.654</v>
          </cell>
          <cell r="F47">
            <v>0</v>
          </cell>
          <cell r="G47">
            <v>27.702000000000002</v>
          </cell>
          <cell r="H47">
            <v>44.52</v>
          </cell>
          <cell r="I47">
            <v>18.432000000000002</v>
          </cell>
          <cell r="J47">
            <v>1.0249999999999999</v>
          </cell>
          <cell r="K47">
            <v>1.0229999999999999</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row>
        <row r="48">
          <cell r="A48" t="str">
            <v>South Carolina</v>
          </cell>
          <cell r="B48">
            <v>17.475999999999999</v>
          </cell>
          <cell r="C48">
            <v>48.268999999999998</v>
          </cell>
          <cell r="D48">
            <v>26.701999999999998</v>
          </cell>
          <cell r="E48">
            <v>34.985999999999997</v>
          </cell>
          <cell r="F48">
            <v>158.774</v>
          </cell>
          <cell r="G48">
            <v>63.673999999999992</v>
          </cell>
          <cell r="H48">
            <v>183.34</v>
          </cell>
          <cell r="I48">
            <v>10.309999999999999</v>
          </cell>
          <cell r="J48">
            <v>0</v>
          </cell>
          <cell r="K48">
            <v>18.558</v>
          </cell>
          <cell r="L48">
            <v>64.826999999999998</v>
          </cell>
          <cell r="M48">
            <v>6.2279999999999998</v>
          </cell>
          <cell r="N48">
            <v>3.0960000000000001</v>
          </cell>
          <cell r="O48">
            <v>15.540000000000001</v>
          </cell>
          <cell r="P48">
            <v>2.0699999999999998</v>
          </cell>
          <cell r="Q48">
            <v>89.181999999999988</v>
          </cell>
          <cell r="R48">
            <v>78.074999999999989</v>
          </cell>
          <cell r="S48">
            <v>0</v>
          </cell>
          <cell r="T48">
            <v>0</v>
          </cell>
          <cell r="U48">
            <v>0</v>
          </cell>
          <cell r="V48">
            <v>0</v>
          </cell>
          <cell r="W48">
            <v>0</v>
          </cell>
          <cell r="X48">
            <v>0</v>
          </cell>
          <cell r="Y48">
            <v>0</v>
          </cell>
          <cell r="Z48">
            <v>17.408000000000001</v>
          </cell>
          <cell r="AA48">
            <v>9.27</v>
          </cell>
          <cell r="AB48">
            <v>0</v>
          </cell>
          <cell r="AC48">
            <v>0</v>
          </cell>
          <cell r="AD48">
            <v>0</v>
          </cell>
          <cell r="AE48">
            <v>0</v>
          </cell>
          <cell r="AF48">
            <v>0</v>
          </cell>
          <cell r="AG48">
            <v>0</v>
          </cell>
        </row>
        <row r="49">
          <cell r="A49" t="str">
            <v>South Dakota</v>
          </cell>
          <cell r="B49">
            <v>10.16</v>
          </cell>
          <cell r="C49">
            <v>3.0540000000000003</v>
          </cell>
          <cell r="D49">
            <v>10.149999999999999</v>
          </cell>
          <cell r="E49">
            <v>9.1169999999999991</v>
          </cell>
          <cell r="F49">
            <v>61.61</v>
          </cell>
          <cell r="G49">
            <v>37.518000000000001</v>
          </cell>
          <cell r="H49">
            <v>88.218000000000004</v>
          </cell>
          <cell r="I49">
            <v>30.54</v>
          </cell>
          <cell r="J49">
            <v>4.04</v>
          </cell>
          <cell r="K49">
            <v>5.03</v>
          </cell>
          <cell r="L49">
            <v>13.064999999999998</v>
          </cell>
          <cell r="M49">
            <v>4.9950000000000001</v>
          </cell>
          <cell r="N49">
            <v>2.9969999999999999</v>
          </cell>
          <cell r="O49">
            <v>57.056999999999995</v>
          </cell>
          <cell r="P49">
            <v>5.01</v>
          </cell>
          <cell r="Q49">
            <v>4.0279999999999996</v>
          </cell>
          <cell r="R49">
            <v>0</v>
          </cell>
          <cell r="S49">
            <v>1.0029999999999999</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row>
        <row r="50">
          <cell r="A50" t="str">
            <v>Tennessee</v>
          </cell>
          <cell r="B50">
            <v>3.1049999999999995</v>
          </cell>
          <cell r="C50">
            <v>8.2639999999999993</v>
          </cell>
          <cell r="D50">
            <v>12.372</v>
          </cell>
          <cell r="E50">
            <v>13.454999999999998</v>
          </cell>
          <cell r="F50">
            <v>86.688000000000002</v>
          </cell>
          <cell r="G50">
            <v>34.022999999999996</v>
          </cell>
          <cell r="H50">
            <v>75.335999999999999</v>
          </cell>
          <cell r="I50">
            <v>19.588999999999999</v>
          </cell>
          <cell r="J50">
            <v>4.12</v>
          </cell>
          <cell r="K50">
            <v>11.296999999999999</v>
          </cell>
          <cell r="L50">
            <v>13.480999999999998</v>
          </cell>
          <cell r="M50">
            <v>0</v>
          </cell>
          <cell r="N50">
            <v>1.032</v>
          </cell>
          <cell r="O50">
            <v>1.0329999999999999</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row>
        <row r="51">
          <cell r="A51" t="str">
            <v>Texas</v>
          </cell>
          <cell r="B51">
            <v>1289.6000000000001</v>
          </cell>
          <cell r="C51">
            <v>1115.8119999999999</v>
          </cell>
          <cell r="D51">
            <v>1.0429999999999999</v>
          </cell>
          <cell r="E51">
            <v>3.0840000000000001</v>
          </cell>
          <cell r="F51">
            <v>1.0369999999999999</v>
          </cell>
          <cell r="G51">
            <v>1.0369999999999999</v>
          </cell>
          <cell r="H51">
            <v>0</v>
          </cell>
          <cell r="I51">
            <v>0</v>
          </cell>
          <cell r="J51">
            <v>0</v>
          </cell>
          <cell r="K51">
            <v>17.544</v>
          </cell>
          <cell r="L51">
            <v>0</v>
          </cell>
          <cell r="M51">
            <v>1544.13</v>
          </cell>
          <cell r="N51">
            <v>2.056</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83.024999999999991</v>
          </cell>
          <cell r="AF51">
            <v>1633.1559999999999</v>
          </cell>
          <cell r="AG51">
            <v>2625.518</v>
          </cell>
        </row>
        <row r="52">
          <cell r="A52" t="str">
            <v>Utah</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row>
        <row r="53">
          <cell r="A53" t="str">
            <v>Vermont</v>
          </cell>
          <cell r="B53">
            <v>0</v>
          </cell>
          <cell r="C53">
            <v>5.9279999999999999</v>
          </cell>
          <cell r="D53">
            <v>2.9849999999999999</v>
          </cell>
          <cell r="E53">
            <v>3.992</v>
          </cell>
          <cell r="F53">
            <v>8.9640000000000004</v>
          </cell>
          <cell r="G53">
            <v>3.984</v>
          </cell>
          <cell r="H53">
            <v>5.0749999999999993</v>
          </cell>
          <cell r="I53">
            <v>6.0720000000000001</v>
          </cell>
          <cell r="J53">
            <v>0</v>
          </cell>
          <cell r="K53">
            <v>1.012</v>
          </cell>
          <cell r="L53">
            <v>7.0839999999999996</v>
          </cell>
          <cell r="M53">
            <v>105.248</v>
          </cell>
          <cell r="N53">
            <v>2.008</v>
          </cell>
          <cell r="O53">
            <v>10.06</v>
          </cell>
          <cell r="P53">
            <v>12.048</v>
          </cell>
          <cell r="Q53">
            <v>9.0359999999999996</v>
          </cell>
          <cell r="R53">
            <v>2.0019999999999998</v>
          </cell>
          <cell r="S53">
            <v>2.0019999999999998</v>
          </cell>
          <cell r="T53">
            <v>1.0049999999999999</v>
          </cell>
          <cell r="U53">
            <v>2.0099999999999998</v>
          </cell>
          <cell r="V53">
            <v>1.0069999999999999</v>
          </cell>
          <cell r="W53">
            <v>2.016</v>
          </cell>
          <cell r="X53">
            <v>3.036</v>
          </cell>
          <cell r="Y53">
            <v>3.0449999999999999</v>
          </cell>
          <cell r="Z53">
            <v>5.0849999999999991</v>
          </cell>
          <cell r="AA53">
            <v>3.0749999999999997</v>
          </cell>
          <cell r="AB53">
            <v>1.024</v>
          </cell>
          <cell r="AC53">
            <v>2.06</v>
          </cell>
          <cell r="AD53">
            <v>1.034</v>
          </cell>
          <cell r="AE53">
            <v>3.1080000000000001</v>
          </cell>
          <cell r="AF53">
            <v>2.0819999999999999</v>
          </cell>
          <cell r="AG53">
            <v>1.04</v>
          </cell>
        </row>
        <row r="54">
          <cell r="A54" t="str">
            <v>Virginia</v>
          </cell>
          <cell r="B54">
            <v>61.478000000000002</v>
          </cell>
          <cell r="C54">
            <v>250.08</v>
          </cell>
          <cell r="D54">
            <v>254.55499999999998</v>
          </cell>
          <cell r="E54">
            <v>561.67200000000003</v>
          </cell>
          <cell r="F54">
            <v>1240.4100000000001</v>
          </cell>
          <cell r="G54">
            <v>458.79499999999996</v>
          </cell>
          <cell r="H54">
            <v>743.92399999999998</v>
          </cell>
          <cell r="I54">
            <v>365.40000000000003</v>
          </cell>
          <cell r="J54">
            <v>154.36399999999998</v>
          </cell>
          <cell r="K54">
            <v>185.80199999999999</v>
          </cell>
          <cell r="L54">
            <v>510.25499999999994</v>
          </cell>
          <cell r="M54">
            <v>247.84299999999999</v>
          </cell>
          <cell r="N54">
            <v>128.21600000000001</v>
          </cell>
          <cell r="O54">
            <v>381.24799999999999</v>
          </cell>
          <cell r="P54">
            <v>149.35</v>
          </cell>
          <cell r="Q54">
            <v>199.68</v>
          </cell>
          <cell r="R54">
            <v>40.326000000000001</v>
          </cell>
          <cell r="S54">
            <v>92.114999999999995</v>
          </cell>
          <cell r="T54">
            <v>92.382000000000005</v>
          </cell>
          <cell r="U54">
            <v>255.892</v>
          </cell>
          <cell r="V54">
            <v>163.452</v>
          </cell>
          <cell r="W54">
            <v>91.402999999999992</v>
          </cell>
          <cell r="X54">
            <v>49.632000000000005</v>
          </cell>
          <cell r="Y54">
            <v>134.68</v>
          </cell>
          <cell r="Z54">
            <v>314.846</v>
          </cell>
          <cell r="AA54">
            <v>189.36</v>
          </cell>
          <cell r="AB54">
            <v>37.908000000000001</v>
          </cell>
          <cell r="AC54">
            <v>51.596999999999994</v>
          </cell>
          <cell r="AD54">
            <v>134.65600000000001</v>
          </cell>
          <cell r="AE54">
            <v>159.75199999999998</v>
          </cell>
          <cell r="AF54">
            <v>25.175999999999998</v>
          </cell>
          <cell r="AG54">
            <v>90.385999999999996</v>
          </cell>
        </row>
        <row r="55">
          <cell r="A55" t="str">
            <v>Washington</v>
          </cell>
          <cell r="B55">
            <v>186.43</v>
          </cell>
          <cell r="C55">
            <v>158.774</v>
          </cell>
          <cell r="D55">
            <v>185.94</v>
          </cell>
          <cell r="E55">
            <v>4.1479999999999997</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row>
        <row r="56">
          <cell r="A56" t="str">
            <v>West Virginia</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row>
        <row r="57">
          <cell r="A57" t="str">
            <v>Wisconsin</v>
          </cell>
          <cell r="B57">
            <v>1.006</v>
          </cell>
          <cell r="C57">
            <v>1.0069999999999999</v>
          </cell>
          <cell r="D57">
            <v>1.0089999999999999</v>
          </cell>
          <cell r="E57">
            <v>3.0329999999999995</v>
          </cell>
          <cell r="F57">
            <v>5.0600000000000005</v>
          </cell>
          <cell r="G57">
            <v>2.0219999999999998</v>
          </cell>
          <cell r="H57">
            <v>21.272999999999996</v>
          </cell>
          <cell r="I57">
            <v>5.0549999999999997</v>
          </cell>
          <cell r="J57">
            <v>21.230999999999998</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row>
        <row r="58">
          <cell r="A58" t="str">
            <v>Wyoming</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row>
        <row r="59">
          <cell r="A59" t="str">
            <v xml:space="preserve">United States </v>
          </cell>
          <cell r="B59">
            <v>126490.18000000001</v>
          </cell>
          <cell r="C59">
            <v>115984.18000000001</v>
          </cell>
          <cell r="D59">
            <v>121456.57</v>
          </cell>
          <cell r="E59">
            <v>122330.97200000001</v>
          </cell>
          <cell r="F59">
            <v>114039.95399999998</v>
          </cell>
          <cell r="G59">
            <v>113378.12000000001</v>
          </cell>
          <cell r="H59">
            <v>112629.19499999999</v>
          </cell>
          <cell r="I59">
            <v>106557.04899999998</v>
          </cell>
          <cell r="J59">
            <v>105765.61499999999</v>
          </cell>
          <cell r="K59">
            <v>100999.97200000001</v>
          </cell>
          <cell r="L59">
            <v>92249.999999999985</v>
          </cell>
          <cell r="M59">
            <v>88642.423999999999</v>
          </cell>
          <cell r="N59">
            <v>69611.520000000004</v>
          </cell>
          <cell r="O59">
            <v>69601.767999999996</v>
          </cell>
          <cell r="P59">
            <v>61934.49</v>
          </cell>
          <cell r="Q59">
            <v>65474.347999999998</v>
          </cell>
          <cell r="R59">
            <v>67841.565999999992</v>
          </cell>
          <cell r="S59">
            <v>64836.563999999991</v>
          </cell>
          <cell r="T59">
            <v>62533.002999999997</v>
          </cell>
          <cell r="U59">
            <v>66890.474999999991</v>
          </cell>
          <cell r="V59">
            <v>66060.224999999991</v>
          </cell>
          <cell r="W59">
            <v>61409.936000000002</v>
          </cell>
          <cell r="X59">
            <v>62777.417999999998</v>
          </cell>
          <cell r="Y59">
            <v>56070.9</v>
          </cell>
          <cell r="Z59">
            <v>61550.544000000002</v>
          </cell>
          <cell r="AA59">
            <v>60794.124999999993</v>
          </cell>
          <cell r="AB59">
            <v>59303.955999999998</v>
          </cell>
          <cell r="AC59">
            <v>68061.055999999997</v>
          </cell>
          <cell r="AD59">
            <v>71839.347999999998</v>
          </cell>
          <cell r="AE59">
            <v>63013.304999999993</v>
          </cell>
          <cell r="AF59">
            <v>65481.364999999998</v>
          </cell>
          <cell r="AG59">
            <v>68420.547999999995</v>
          </cell>
        </row>
      </sheetData>
      <sheetData sheetId="20"/>
      <sheetData sheetId="21"/>
      <sheetData sheetId="22"/>
      <sheetData sheetId="23">
        <row r="19">
          <cell r="E19">
            <v>1990</v>
          </cell>
          <cell r="F19">
            <v>0.55316518655435243</v>
          </cell>
        </row>
        <row r="20">
          <cell r="E20">
            <v>1991</v>
          </cell>
          <cell r="F20">
            <v>0.53474111809927805</v>
          </cell>
        </row>
        <row r="21">
          <cell r="E21">
            <v>1992</v>
          </cell>
          <cell r="F21">
            <v>0.53836160308027292</v>
          </cell>
        </row>
        <row r="22">
          <cell r="E22">
            <v>1993</v>
          </cell>
          <cell r="F22">
            <v>0.56701584499313129</v>
          </cell>
        </row>
        <row r="23">
          <cell r="E23">
            <v>1994</v>
          </cell>
          <cell r="F23">
            <v>0.56169491234425173</v>
          </cell>
        </row>
        <row r="24">
          <cell r="E24">
            <v>1995</v>
          </cell>
          <cell r="F24">
            <v>0.57905624018106228</v>
          </cell>
        </row>
        <row r="25">
          <cell r="E25">
            <v>1996</v>
          </cell>
          <cell r="F25">
            <v>0.60017276498951955</v>
          </cell>
        </row>
        <row r="26">
          <cell r="E26">
            <v>1997</v>
          </cell>
          <cell r="F26">
            <v>0.56789804267427824</v>
          </cell>
        </row>
        <row r="27">
          <cell r="E27">
            <v>1998</v>
          </cell>
          <cell r="F27">
            <v>0.57560805229098433</v>
          </cell>
        </row>
        <row r="28">
          <cell r="E28">
            <v>1999</v>
          </cell>
          <cell r="F28">
            <v>0.55943261598138139</v>
          </cell>
        </row>
        <row r="29">
          <cell r="E29">
            <v>2000</v>
          </cell>
          <cell r="F29">
            <v>0.61553625497401032</v>
          </cell>
        </row>
        <row r="30">
          <cell r="E30">
            <v>2001</v>
          </cell>
          <cell r="F30">
            <v>0.60836328972852727</v>
          </cell>
        </row>
        <row r="31">
          <cell r="E31">
            <v>2002</v>
          </cell>
          <cell r="F31">
            <v>0.6150612700006417</v>
          </cell>
        </row>
        <row r="32">
          <cell r="E32">
            <v>2003</v>
          </cell>
          <cell r="F32">
            <v>0.61075674677275216</v>
          </cell>
        </row>
        <row r="33">
          <cell r="E33">
            <v>2004</v>
          </cell>
          <cell r="F33">
            <v>0.62182212243182899</v>
          </cell>
        </row>
        <row r="34">
          <cell r="E34">
            <v>2005</v>
          </cell>
          <cell r="F34">
            <v>0.60695154388453454</v>
          </cell>
        </row>
        <row r="35">
          <cell r="E35">
            <v>2006</v>
          </cell>
          <cell r="F35">
            <v>0.61745196149483106</v>
          </cell>
        </row>
        <row r="36">
          <cell r="E36">
            <v>2007</v>
          </cell>
          <cell r="F36">
            <v>0.64648733682648896</v>
          </cell>
        </row>
        <row r="37">
          <cell r="E37">
            <v>2008</v>
          </cell>
          <cell r="F37">
            <v>0.64121803968238422</v>
          </cell>
        </row>
        <row r="38">
          <cell r="E38">
            <v>2009</v>
          </cell>
          <cell r="F38">
            <v>0.66884012739078857</v>
          </cell>
        </row>
        <row r="39">
          <cell r="E39">
            <v>2010</v>
          </cell>
          <cell r="F39">
            <v>0.67241537638793369</v>
          </cell>
        </row>
        <row r="40">
          <cell r="E40">
            <v>2011</v>
          </cell>
          <cell r="F40">
            <v>0.68363907348270836</v>
          </cell>
        </row>
        <row r="41">
          <cell r="E41">
            <v>2012</v>
          </cell>
          <cell r="F41">
            <v>0.69631719326416741</v>
          </cell>
        </row>
        <row r="42">
          <cell r="E42">
            <v>2013</v>
          </cell>
          <cell r="F42">
            <v>0.66557810842768617</v>
          </cell>
        </row>
        <row r="43">
          <cell r="E43">
            <v>2014</v>
          </cell>
          <cell r="F43">
            <v>0.66314973072518801</v>
          </cell>
        </row>
        <row r="44">
          <cell r="E44">
            <v>2015</v>
          </cell>
          <cell r="F44">
            <v>0.66049962208558499</v>
          </cell>
        </row>
        <row r="45">
          <cell r="E45">
            <v>2016</v>
          </cell>
          <cell r="F45">
            <v>0.67872323970727644</v>
          </cell>
        </row>
        <row r="46">
          <cell r="E46">
            <v>2017</v>
          </cell>
          <cell r="F46">
            <v>0.64367099790896798</v>
          </cell>
        </row>
        <row r="47">
          <cell r="E47">
            <v>2018</v>
          </cell>
          <cell r="F47">
            <v>0.61445169997814597</v>
          </cell>
        </row>
        <row r="48">
          <cell r="E48">
            <v>2019</v>
          </cell>
          <cell r="F48">
            <v>0.61699356710493758</v>
          </cell>
        </row>
        <row r="49">
          <cell r="E49">
            <v>2020</v>
          </cell>
          <cell r="F49">
            <v>0.630671167240627</v>
          </cell>
        </row>
        <row r="50">
          <cell r="E50">
            <v>2021</v>
          </cell>
          <cell r="F50">
            <v>0.59098278295048956</v>
          </cell>
        </row>
        <row r="51">
          <cell r="E51">
            <v>2022</v>
          </cell>
          <cell r="F51">
            <v>0.59098278295048956</v>
          </cell>
        </row>
        <row r="52">
          <cell r="E52">
            <v>2023</v>
          </cell>
          <cell r="F52">
            <v>0.59098278295048956</v>
          </cell>
        </row>
        <row r="53">
          <cell r="E53">
            <v>2024</v>
          </cell>
          <cell r="F53">
            <v>0.59098278295048956</v>
          </cell>
        </row>
        <row r="54">
          <cell r="E54">
            <v>2025</v>
          </cell>
          <cell r="F54">
            <v>0.59098278295048956</v>
          </cell>
        </row>
      </sheetData>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About"/>
      <sheetName val="User Settings"/>
      <sheetName val="Energy Use Graphs"/>
      <sheetName val="CO2 Emissions Graphs"/>
      <sheetName val="Financial Expenditures Graphs"/>
      <sheetName val="Subindustry Breakout Graphs"/>
      <sheetName val="Time Series Graphs"/>
      <sheetName val="Subindstry Demand Cng Graphs"/>
      <sheetName val="Subindustry Color Sort Graphs"/>
      <sheetName val="Non-CO2 Pollutant Graphs"/>
      <sheetName val="Public Health Graphs"/>
      <sheetName val="Tier 1 2a 2b Composition Graphs"/>
      <sheetName val="Country Comparison Graphs"/>
      <sheetName val="Energy Use Data"/>
      <sheetName val="Other Region-Specific Data"/>
      <sheetName val="Achievable Interventions"/>
      <sheetName val="Calculations"/>
      <sheetName val="Unit Conversions"/>
      <sheetName val="References"/>
      <sheetName val="Indifference Curves"/>
      <sheetName val="H2 Production Cost"/>
      <sheetName val="Cross-Industry CapEx Factors"/>
      <sheetName val="Geothermal Heat Potential"/>
      <sheetName val="CO2 Process Emis"/>
      <sheetName val="Power Sector CapEx Cost-China"/>
      <sheetName val="Power Sector CapEx Cost-Indones"/>
      <sheetName val="Power Sector CapExCost-Viet Nam"/>
      <sheetName val="Steel Cost Model-China"/>
      <sheetName val="Steel Cost Model-Indonesia"/>
      <sheetName val="Steel Cost Model-Viet Nam"/>
      <sheetName val="Steel Simple Model-Philippines"/>
      <sheetName val="Cement Cost Model-China"/>
      <sheetName val="Cement Capacity-China"/>
      <sheetName val="Cement Cost Model-Indonesia"/>
      <sheetName val="Cement Capacity-Indonesia"/>
      <sheetName val="Cement Cost Model-Viet Nam"/>
      <sheetName val="Cement Capacity-Viet Nam"/>
      <sheetName val="Cement Simple Model-Philippines"/>
      <sheetName val="CAPEX per GJ"/>
      <sheetName val="Technology Shares"/>
      <sheetName val="Investment Comparisons"/>
      <sheetName val="Industrial CCS Capital Costs"/>
      <sheetName val="Non-CO2 Emissions Factors"/>
      <sheetName val="Public Health Benefits"/>
      <sheetName val="Other Technical Data"/>
      <sheetName val="Temperature Breakdown"/>
      <sheetName val="Equip Efficiency by Temperature"/>
      <sheetName val="Electrification Potential"/>
      <sheetName val="Refining Demand Projection"/>
      <sheetName val="CESY 4-3"/>
      <sheetName val="CESY 4-13"/>
      <sheetName val="MECS T5.2"/>
      <sheetName val="Emission Factors Hub"/>
      <sheetName val="China Energy Prices"/>
      <sheetName val="Viet Nam Energy Prices"/>
      <sheetName val="Indonesia Energy Prices"/>
      <sheetName val="Philippine Energy Prices"/>
      <sheetName val="PHL Elec Rates &amp; CO2 EF"/>
      <sheetName val="Viet Nam Demand Projections"/>
      <sheetName val="China steam cost notes"/>
      <sheetName val="EPS China Non-Energy Fuel Use"/>
      <sheetName val="Viet Nam Elec Data"/>
      <sheetName val="Philippine Energy Projections"/>
      <sheetName val="Indonesia Energy Use"/>
      <sheetName val="Viet Nam Energy Use"/>
      <sheetName val="PHL Demand Projections"/>
      <sheetName val="Philippine Energy Use"/>
      <sheetName val="Philippine food model"/>
      <sheetName val="Philippine demand drivers hist"/>
      <sheetName val="Notes-Philippines"/>
      <sheetName val="AEO T24 Refining"/>
      <sheetName val="AEO T25 Food"/>
      <sheetName val="AEO T26 Paper"/>
      <sheetName val="AEO T27 Chemicals"/>
      <sheetName val="AEO T28 Glass"/>
      <sheetName val="AEO T29 Cement"/>
      <sheetName val="AEO T30 Steel"/>
      <sheetName val="AEO T31 Aluminum"/>
      <sheetName val="AEO T32 Metal Prods"/>
      <sheetName val="AEO T33 Other Mfg"/>
      <sheetName val="AEO T3 Fuel Prices"/>
      <sheetName val="AEO T8 Electricity Demand"/>
      <sheetName val="U.S. Textiles"/>
      <sheetName val="Total Indst Fuel Use by State"/>
      <sheetName val="Non-Feedstock % by State"/>
      <sheetName val="State Inventory Data"/>
      <sheetName val="Chem. Feedstock Use by State"/>
      <sheetName val="Cement Production by State"/>
      <sheetName val="Geothermal Potential by State"/>
      <sheetName val="Carbon Pricing by State"/>
      <sheetName val="Coal Mine Type by State"/>
      <sheetName val="Electricity Generation by State"/>
      <sheetName val="Energy Prices by State"/>
      <sheetName val="Pop Density by State"/>
      <sheetName val="India Energy Prices"/>
      <sheetName val="India Steel and Cement Pathways"/>
      <sheetName val="India Energy Use - Combined"/>
      <sheetName val="India Steam Use - iForest"/>
      <sheetName val="India Energy Use - UNSD"/>
      <sheetName val="India Energy Use - MOSPI"/>
      <sheetName val="India Energy Use - GCAM"/>
      <sheetName val="India Energy Use - BEE"/>
      <sheetName val="India Energy Use - ASI"/>
      <sheetName val="India Production by Subindustry"/>
      <sheetName val="Geography Names Etc."/>
    </sheetNames>
    <sheetDataSet>
      <sheetData sheetId="0"/>
      <sheetData sheetId="1">
        <row r="5">
          <cell r="B5">
            <v>2070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ser Settings"/>
      <sheetName val="Energy Use Graphs"/>
      <sheetName val="CO2 Emissions Graphs"/>
      <sheetName val="Financial Expenditures Graphs"/>
      <sheetName val="Subindustry Breakout Graphs"/>
      <sheetName val="Time Series Graphs"/>
      <sheetName val="Subindstry Demand Cng Graphs"/>
      <sheetName val="Subindustry Color Sort Graphs"/>
      <sheetName val="Non-CO2 Pollutant Graphs"/>
      <sheetName val="Public Health Graphs"/>
      <sheetName val="Tier 1 2a 2b Composition Graphs"/>
      <sheetName val="Country Comparison Graphs"/>
      <sheetName val="Energy Use Data"/>
      <sheetName val="Other Region-Specific Data"/>
      <sheetName val="Achievable Interventions"/>
      <sheetName val="Calculations"/>
      <sheetName val="Unit Conversions"/>
      <sheetName val="References"/>
      <sheetName val="Indifference Curves"/>
      <sheetName val="H2 Production Cost"/>
      <sheetName val="Cross-Industry CapEx Factors"/>
      <sheetName val="Geothermal Heat Potential"/>
      <sheetName val="CO2 Process Emis"/>
      <sheetName val="Power Sector CapEx Cost-China"/>
      <sheetName val="Power Sector CapEx Cost-Indones"/>
      <sheetName val="Power Sector CapExCost-Viet Nam"/>
      <sheetName val="Steel Cost Model-China"/>
      <sheetName val="Steel Cost Model-Indonesia"/>
      <sheetName val="Steel Cost Model-Viet Nam"/>
      <sheetName val="Steel Simple Model-Philippines"/>
      <sheetName val="Cement Cost Model-China"/>
      <sheetName val="Cement Capacity-China"/>
      <sheetName val="Cement Cost Model-Indonesia"/>
      <sheetName val="Cement Capacity-Indonesia"/>
      <sheetName val="Cement Cost Model-Viet Nam"/>
      <sheetName val="Cement Capacity-Viet Nam"/>
      <sheetName val="Cement Simple Model-Philippines"/>
      <sheetName val="CAPEX per GJ"/>
      <sheetName val="Technology Shares"/>
      <sheetName val="Investment Comparisons"/>
      <sheetName val="Industrial CCS Capital Costs"/>
      <sheetName val="Non-CO2 Emissions Factors"/>
      <sheetName val="Public Health Benefits"/>
      <sheetName val="Other Technical Data"/>
      <sheetName val="Temperature Breakdown"/>
      <sheetName val="Equip Efficiency by Temperature"/>
      <sheetName val="Electrification Potential"/>
      <sheetName val="Refining Demand Projection"/>
      <sheetName val="CESY 4-3"/>
      <sheetName val="CESY 4-13"/>
      <sheetName val="MECS T5.2"/>
      <sheetName val="Emission Factors Hub"/>
      <sheetName val="China Energy Prices"/>
      <sheetName val="Viet Nam Energy Prices"/>
      <sheetName val="Indonesia Energy Prices"/>
      <sheetName val="Philippine Energy Prices"/>
      <sheetName val="PHL Elec Rates &amp; CO2 EF"/>
      <sheetName val="Viet Nam Demand Projections"/>
      <sheetName val="China steam cost notes"/>
      <sheetName val="EPS China Non-Energy Fuel Use"/>
      <sheetName val="Viet Nam Elec Data"/>
      <sheetName val="Philippine Energy Projections"/>
      <sheetName val="Indonesia Energy Use"/>
      <sheetName val="Viet Nam Energy Use"/>
      <sheetName val="PHL Demand Projections"/>
      <sheetName val="Philippine Energy Use"/>
      <sheetName val="Philippine food model"/>
      <sheetName val="Philippine demand drivers hist"/>
      <sheetName val="Notes-Philippines"/>
      <sheetName val="AEO T24 Refining"/>
      <sheetName val="AEO T25 Food"/>
      <sheetName val="AEO T26 Paper"/>
      <sheetName val="AEO T27 Chemicals"/>
      <sheetName val="AEO T28 Glass"/>
      <sheetName val="AEO T29 Cement"/>
      <sheetName val="AEO T30 Steel"/>
      <sheetName val="AEO T31 Aluminum"/>
      <sheetName val="AEO T32 Metal Prods"/>
      <sheetName val="AEO T33 Other Mfg"/>
      <sheetName val="AEO T3 Fuel Prices"/>
      <sheetName val="AEO T8 Electricity Demand"/>
      <sheetName val="U.S. Textiles"/>
      <sheetName val="Total Indst Fuel Use by State"/>
      <sheetName val="Non-Feedstock % by State"/>
      <sheetName val="State Inventory Data"/>
      <sheetName val="Chem. Feedstock Use by State"/>
      <sheetName val="Cement Production by State"/>
      <sheetName val="Geothermal Potential by State"/>
      <sheetName val="Carbon Pricing by State"/>
      <sheetName val="Coal Mine Type by State"/>
      <sheetName val="Electricity Generation by State"/>
      <sheetName val="Energy Prices by State"/>
      <sheetName val="Pop Density by State"/>
      <sheetName val="India Energy Prices"/>
      <sheetName val="India Steel and Cement Pathways"/>
      <sheetName val="India Energy Use - Combined"/>
      <sheetName val="India Energy Use - UNSD"/>
      <sheetName val="India Energy Use - MOSPI"/>
      <sheetName val="India Energy Use - GCAM"/>
      <sheetName val="India Energy Use - BEE"/>
      <sheetName val="India Energy Use - ASI"/>
      <sheetName val="India Steam Use - iForest"/>
      <sheetName val="India Production by Subindustry"/>
      <sheetName val="India Pop Exposure Factor"/>
      <sheetName val="Geography Names Etc."/>
    </sheetNames>
    <sheetDataSet>
      <sheetData sheetId="0">
        <row r="5">
          <cell r="B5">
            <v>2070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About"/>
      <sheetName val="User Settings"/>
      <sheetName val="Energy Use Graphs"/>
      <sheetName val="CO2 Emissions Graphs"/>
      <sheetName val="Finanical Expenditures Graphs"/>
      <sheetName val="Subindustry Breakout Graphs"/>
      <sheetName val="Time Series Graphs"/>
      <sheetName val="Subindstry Demand Cng Graphs"/>
      <sheetName val="Subindustry Color Sort Graphs"/>
      <sheetName val="Non-CO2 Pollutant Graphs"/>
      <sheetName val="Public Health Graphs"/>
      <sheetName val="Tier 1 2a 2b Composition Graphs"/>
      <sheetName val="Asian Country Comparison Graphs"/>
      <sheetName val="Energy Use Data"/>
      <sheetName val="Other Region-Specific Data"/>
      <sheetName val="Achievable Interventions"/>
      <sheetName val="Calculations"/>
      <sheetName val="Unit Conversions"/>
      <sheetName val="References"/>
      <sheetName val="Indifference Curves"/>
      <sheetName val="H2 Production Cost"/>
      <sheetName val="Cross-Industry CapEx Factors"/>
      <sheetName val="Geothermal Heat Potential"/>
      <sheetName val="CO2 Process Emis"/>
      <sheetName val="Power Sector CapEx Cost-China"/>
      <sheetName val="Power Sector CapEx Cost-Indones"/>
      <sheetName val="Power Sector CapExCost-Viet Nam"/>
      <sheetName val="Steel Cost Model-China"/>
      <sheetName val="Steel Cost Model-Indonesia"/>
      <sheetName val="Steel Cost Model-Viet Nam"/>
      <sheetName val="Steel Simple Model-Philippines"/>
      <sheetName val="Cement Cost Model-China"/>
      <sheetName val="Cement Capacity-China"/>
      <sheetName val="Cement Cost Model-Indonesia"/>
      <sheetName val="Cement Capacity-Indonesia"/>
      <sheetName val="Cement Cost Model-Viet Nam"/>
      <sheetName val="Cement Capacity-Viet Nam"/>
      <sheetName val="Cement Simple Model-Philippines"/>
      <sheetName val="CAPEX per GJ"/>
      <sheetName val="Technology Shares"/>
      <sheetName val="Investment Comparisons"/>
      <sheetName val="Industrial CCS Capital Costs"/>
      <sheetName val="Non-CO2 Emissions Factors"/>
      <sheetName val="Public Health Benefits"/>
      <sheetName val="Other Technical Data"/>
      <sheetName val="Temperature Breakdown"/>
      <sheetName val="Equip Efficiency by Temperature"/>
      <sheetName val="Electrification Potential"/>
      <sheetName val="Refining Demand Projection"/>
      <sheetName val="CESY 4-3"/>
      <sheetName val="CESY 4-13"/>
      <sheetName val="MECS T5.2"/>
      <sheetName val="Emission Factors Hub"/>
      <sheetName val="China Energy Prices"/>
      <sheetName val="Viet Nam Energy Prices"/>
      <sheetName val="Indonesia Energy Prices"/>
      <sheetName val="Philippine Energy Prices"/>
      <sheetName val="PHL Elec Rates &amp; CO2 EF"/>
      <sheetName val="Viet Nam Demand Projections"/>
      <sheetName val="China steam cost notes"/>
      <sheetName val="EPS China Non-Energy Fuel Use"/>
      <sheetName val="Viet Nam Elec Data"/>
      <sheetName val="Philippine Energy Projections"/>
      <sheetName val="Indonesia Energy Use"/>
      <sheetName val="Viet Nam Energy Use"/>
      <sheetName val="PHL Demand Projections"/>
      <sheetName val="Philippine Energy Use"/>
      <sheetName val="Philippine food model"/>
      <sheetName val="Philippine demand drivers hist"/>
      <sheetName val="Notes-Philippines"/>
      <sheetName val="AEO T24 Refining"/>
      <sheetName val="AEO T25 Food"/>
      <sheetName val="AEO T26 Paper"/>
      <sheetName val="AEO T27 Chemicals"/>
      <sheetName val="AEO T28 Glass"/>
      <sheetName val="AEO T29 Cement"/>
      <sheetName val="AEO T30 Steel"/>
      <sheetName val="AEO T31 Aluminum"/>
      <sheetName val="AEO T32 Metal Prods"/>
      <sheetName val="AEO T33 Other Mfg"/>
      <sheetName val="AEO T3 Fuel Prices"/>
      <sheetName val="AEO T8 Electricity Demand"/>
      <sheetName val="U.S. Textiles"/>
      <sheetName val="Total Indst Fuel Use by State"/>
      <sheetName val="Non-Feedstock % by State"/>
      <sheetName val="State Inventory Data"/>
      <sheetName val="Chem. Feedstock Use by State"/>
      <sheetName val="Cement Production by State"/>
      <sheetName val="Geothermal Potential by State"/>
      <sheetName val="Carbon Pricing by State"/>
      <sheetName val="Coal Mine Type by State"/>
      <sheetName val="Electricity Generation by State"/>
      <sheetName val="Energy Prices by State"/>
      <sheetName val="India Energy Prices"/>
      <sheetName val="India Steel and Cement Pathways"/>
      <sheetName val="India Energy Use - Combined"/>
      <sheetName val="India Energy Use - UNSD"/>
      <sheetName val="India Energy Use - MOSPI"/>
      <sheetName val="India Energy Use - GCAM"/>
      <sheetName val="India Energy Use - BEE"/>
      <sheetName val="India Energy Use - ASI"/>
      <sheetName val="India Production by Subindustry"/>
      <sheetName val="Geography Names Etc."/>
    </sheetNames>
    <sheetDataSet>
      <sheetData sheetId="0"/>
      <sheetData sheetId="1">
        <row r="5">
          <cell r="B5">
            <v>2070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4">
          <cell r="E4">
            <v>2.9308323563892145E-2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ow r="10">
          <cell r="C10">
            <v>0.193</v>
          </cell>
        </row>
      </sheetData>
      <sheetData sheetId="102"/>
    </sheetDataSet>
  </externalBook>
</externalLink>
</file>

<file path=xl/persons/person.xml><?xml version="1.0" encoding="utf-8"?>
<personList xmlns="http://schemas.microsoft.com/office/spreadsheetml/2018/threadedcomments" xmlns:x="http://schemas.openxmlformats.org/spreadsheetml/2006/main">
  <person displayName="Jeff Rissman" id="{F6CBCC5F-FD29-4FCF-AA92-A8ED31453FD0}" userId="S::jeff@energyinnovation.org::f3f117cb-d7f5-455c-900f-329d977050a0"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F182" dT="2025-09-11T01:07:26.38" personId="{F6CBCC5F-FD29-4FCF-AA92-A8ED31453FD0}" id="{F977050B-7963-47A0-ADB2-3D65FC49AD02}">
    <text>We omit biomass from the CO2 graph, which better aligns our numbers with India’s reported CO2 emissions in other sources.</text>
  </threadedComment>
  <threadedComment ref="F215" dT="2025-09-11T01:07:26.38" personId="{F6CBCC5F-FD29-4FCF-AA92-A8ED31453FD0}" id="{E9AFDA97-3140-4568-825A-823B9D00339D}">
    <text>We omit biomass from the CO2 graph, which better aligns our numbers with India’s reported CO2 emissions in other sources.</text>
  </threadedComment>
  <threadedComment ref="F243" dT="2025-09-11T01:07:26.38" personId="{F6CBCC5F-FD29-4FCF-AA92-A8ED31453FD0}" id="{827E92CB-394A-4E03-9BB0-F197B9697465}">
    <text>We omit biomass from the CO2 graph, which better aligns our numbers with India’s reported CO2 emissions in other sources.</text>
  </threadedComment>
  <threadedComment ref="F298" dT="2025-09-11T01:07:26.38" personId="{F6CBCC5F-FD29-4FCF-AA92-A8ED31453FD0}" id="{BBB137A2-90DB-4A67-B94E-B5DE7336A409}">
    <text>We omit biomass from the CO2 graph, which better aligns our numbers with India’s reported CO2 emissions in other sources.</text>
  </threadedComment>
</ThreadedComments>
</file>

<file path=xl/threadedComments/threadedComment2.xml><?xml version="1.0" encoding="utf-8"?>
<ThreadedComments xmlns="http://schemas.microsoft.com/office/spreadsheetml/2018/threadedcomments" xmlns:x="http://schemas.openxmlformats.org/spreadsheetml/2006/main">
  <threadedComment ref="D13" dT="2023-03-22T22:56:30.46" personId="{F6CBCC5F-FD29-4FCF-AA92-A8ED31453FD0}" id="{D0EE287D-3562-41BF-9EEC-27206985F832}">
    <text>Changed from 1% to 0% so figures add up to 100% (eliminating rounding error)</text>
  </threadedComment>
</ThreadedComments>
</file>

<file path=xl/threadedComments/threadedComment3.xml><?xml version="1.0" encoding="utf-8"?>
<ThreadedComments xmlns="http://schemas.microsoft.com/office/spreadsheetml/2018/threadedcomments" xmlns:x="http://schemas.openxmlformats.org/spreadsheetml/2006/main">
  <threadedComment ref="E17" dT="2025-09-11T00:23:55.90" personId="{F6CBCC5F-FD29-4FCF-AA92-A8ED31453FD0}" id="{23657865-6CF4-4B63-889B-27EE270AF58E}">
    <text>Adjusted to correspond to the adjustment made to this cell on the “India Energy Demand” tab.</text>
  </threadedComment>
</ThreadedComments>
</file>

<file path=xl/threadedComments/threadedComment4.xml><?xml version="1.0" encoding="utf-8"?>
<ThreadedComments xmlns="http://schemas.microsoft.com/office/spreadsheetml/2018/threadedcomments" xmlns:x="http://schemas.openxmlformats.org/spreadsheetml/2006/main">
  <threadedComment ref="E12" dT="2025-09-10T23:31:14.13" personId="{F6CBCC5F-FD29-4FCF-AA92-A8ED31453FD0}" id="{A6351067-ACEE-4F43-94E3-32D6501FADFE}">
    <text>There is a value for biomass use by “Other Industry” from GCAM, but at 3.1, it is an extreme outlier. The three manufacturing sub-sectors that typically use bioenergy are pulp and paper, wood and wood products (including furniture), and (to a lesser degree) food processing. We already have GCAM data for pulp &amp; paper and food processing. Here, we estimate the quantity of bioenergy used in the “other industry” category by assuming the biomass use is attributable to the wood, wood products, and furniture industries and occurs at a similar percentage (per unit output) as in the pulp and paper industry.</text>
  </threadedComment>
</ThreadedComments>
</file>

<file path=xl/threadedComments/threadedComment5.xml><?xml version="1.0" encoding="utf-8"?>
<ThreadedComments xmlns="http://schemas.microsoft.com/office/spreadsheetml/2018/threadedcomments" xmlns:x="http://schemas.openxmlformats.org/spreadsheetml/2006/main">
  <threadedComment ref="E18" dT="2025-09-10T23:31:14.13" personId="{F6CBCC5F-FD29-4FCF-AA92-A8ED31453FD0}" id="{A14FEA4F-DDCA-409B-AFC5-93144CCCB273}">
    <text>There is a value for biomass use by “Other Industry” from GCAM, but at 3.1, it is an extreme outlier. The three manufacturing sub-sectors that typically use bioenergy are pulp and paper, wood and wood products (including furniture), and (to a lesser degree) food processing. We already have GCAM data for pulp &amp; paper and food processing. Here, we estimate the quantity of bioenergy used in the “other industry” category by assuming the biomass use is attributable to the wood, wood products, and furniture industries and occurs at a similar percentage (per unit output) as in the pulp and paper industry.</text>
  </threadedComment>
</ThreadedComment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 Id="rId4" Type="http://schemas.microsoft.com/office/2017/10/relationships/threadedComment" Target="../threadedComments/threadedComment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 Id="rId4" Type="http://schemas.microsoft.com/office/2017/10/relationships/threadedComment" Target="../threadedComments/threadedComment2.xml"/></Relationships>
</file>

<file path=xl/worksheets/_rels/sheet16.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9.xml.rels><?xml version="1.0" encoding="UTF-8" standalone="yes"?>
<Relationships xmlns="http://schemas.openxmlformats.org/package/2006/relationships"><Relationship Id="rId1" Type="http://schemas.openxmlformats.org/officeDocument/2006/relationships/hyperlink" Target="https://data.un.org/SdmxBrowser/start"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hyperlink" Target="https://mospi.gov.in/sites/default/files/publication_reports/Energy_Statistics_2025/Energy%20Statistics%20India%202025_27032025.pdf" TargetMode="External"/></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hyperlink" Target="https://gcims.pnnl.gov/modeling/gcam-global-change-analysis-model" TargetMode="External"/><Relationship Id="rId4" Type="http://schemas.microsoft.com/office/2017/10/relationships/threadedComment" Target="../threadedComments/threadedComment5.xml"/></Relationships>
</file>

<file path=xl/worksheets/_rels/sheet22.xml.rels><?xml version="1.0" encoding="UTF-8" standalone="yes"?>
<Relationships xmlns="http://schemas.openxmlformats.org/package/2006/relationships"><Relationship Id="rId1" Type="http://schemas.openxmlformats.org/officeDocument/2006/relationships/hyperlink" Target="https://beeindia.gov.in/sites/default/files/Energy%20Data%20Management%20Report%20_pdf.pdf"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s://microdata.gov.in/NADA/index.php/catalog/256/related-materials"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https://iforest.global/wp-content/uploads/2025/08/National-report-Greening-Industrial-Steam-Low-Carbon-and-Clean-Air-Roadmap-for-Process-Boilers.pdf" TargetMode="External"/></Relationships>
</file>

<file path=xl/worksheets/_rels/sheet3.xml.rels><?xml version="1.0" encoding="UTF-8" standalone="yes"?>
<Relationships xmlns="http://schemas.openxmlformats.org/package/2006/relationships"><Relationship Id="rId2" Type="http://schemas.openxmlformats.org/officeDocument/2006/relationships/hyperlink" Target="https://link.springer.com/article/10.1186/s40643-025-00878-5" TargetMode="External"/><Relationship Id="rId1" Type="http://schemas.openxmlformats.org/officeDocument/2006/relationships/hyperlink" Target="https://www.nrg.com/resources/energy-tools/energy-conversion-calculator.html"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energyinnovation.org/report/thermal-batteries-decarbonizing-u-s-industry-while-supporting-a-high-renewables-grid/" TargetMode="External"/><Relationship Id="rId13" Type="http://schemas.openxmlformats.org/officeDocument/2006/relationships/hyperlink" Target="https://www.energetica-india.net/news/engie-nlc-rays-power-infra-oriana-power-win-secis-1200-mw-solar-plus-3600-mwh-ess-auction" TargetMode="External"/><Relationship Id="rId3" Type="http://schemas.openxmlformats.org/officeDocument/2006/relationships/hyperlink" Target="https://csep.org/working-paper/a-granular-comparison-of-international-electricity-prices-and-implications-for-india/" TargetMode="External"/><Relationship Id="rId7" Type="http://schemas.openxmlformats.org/officeDocument/2006/relationships/hyperlink" Target="https://www.agora-industry.org/data-tools/power-2-heat-transformation-cost-calculator" TargetMode="External"/><Relationship Id="rId12" Type="http://schemas.openxmlformats.org/officeDocument/2006/relationships/hyperlink" Target="https://www.energy.gov/sites/prod/files/2016/04/f30/Improving%20Process%20Heating%20System%20Performance%20A%20Sourcebook%20for%20Industry%20Third%20Edition_0.pdf" TargetMode="External"/><Relationship Id="rId2" Type="http://schemas.openxmlformats.org/officeDocument/2006/relationships/hyperlink" Target="https://energypolicy.solutions/home/us/en" TargetMode="External"/><Relationship Id="rId1" Type="http://schemas.openxmlformats.org/officeDocument/2006/relationships/hyperlink" Target="https://www.coalbiomassboiler.com/industrial-boiler-efficiency-guide/" TargetMode="External"/><Relationship Id="rId6" Type="http://schemas.openxmlformats.org/officeDocument/2006/relationships/hyperlink" Target="https://www.epa.gov/air-emissions-factors-and-quantification/ap-42-fifth-edition-volume-i-chapter-1-external-0" TargetMode="External"/><Relationship Id="rId11" Type="http://schemas.openxmlformats.org/officeDocument/2006/relationships/hyperlink" Target="https://pubs.acs.org/doi/10.1021/acs.est.1c07500?ref=pdf" TargetMode="External"/><Relationship Id="rId5" Type="http://schemas.openxmlformats.org/officeDocument/2006/relationships/hyperlink" Target="https://cgdindia.net/gujarat-gas-increases-industrial-gas-price/" TargetMode="External"/><Relationship Id="rId15" Type="http://schemas.openxmlformats.org/officeDocument/2006/relationships/hyperlink" Target="https://www.sciencedirect.com/science/article/pii/S2542435121004918" TargetMode="External"/><Relationship Id="rId10" Type="http://schemas.openxmlformats.org/officeDocument/2006/relationships/hyperlink" Target="https://thermalprocessing.com/efficient-gas-heating-of-industrial-furnaces/" TargetMode="External"/><Relationship Id="rId4" Type="http://schemas.openxmlformats.org/officeDocument/2006/relationships/hyperlink" Target="https://iess2047.gov.in/" TargetMode="External"/><Relationship Id="rId9" Type="http://schemas.openxmlformats.org/officeDocument/2006/relationships/hyperlink" Target="https://www.chinesestandard.net/PDF.aspx/GB24500-2020" TargetMode="External"/><Relationship Id="rId14" Type="http://schemas.openxmlformats.org/officeDocument/2006/relationships/hyperlink" Target="https://docs.nrel.gov/docs/fy18osti/70485.pdf"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hyperlink" Target="https://energypolicy.solutions/home/us/en"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www.epa.gov/system/files/documents/2025-01/egrid2023_technical_guide.pdf" TargetMode="External"/><Relationship Id="rId3" Type="http://schemas.openxmlformats.org/officeDocument/2006/relationships/hyperlink" Target="https://www.epa.gov/ghgemissions/inventory-us-greenhouse-gas-emissions-and-sinks" TargetMode="External"/><Relationship Id="rId7" Type="http://schemas.openxmlformats.org/officeDocument/2006/relationships/hyperlink" Target="https://www.epa.gov/system/files/documents/2025-01/egrid2023_summary_tables.xlsx" TargetMode="External"/><Relationship Id="rId2" Type="http://schemas.openxmlformats.org/officeDocument/2006/relationships/hyperlink" Target="https://www.ecfr.gov/current/title-40/chapter-I/subchapter-C/part-98" TargetMode="External"/><Relationship Id="rId1" Type="http://schemas.openxmlformats.org/officeDocument/2006/relationships/hyperlink" Target="https://www.ecfr.gov/current/title-40/chapter-I/subchapter-C/part-98" TargetMode="External"/><Relationship Id="rId6" Type="http://schemas.openxmlformats.org/officeDocument/2006/relationships/hyperlink" Target="https://www.epa.gov/ghgemissions/inventory-us-greenhouse-gas-emissions-and-sinks" TargetMode="External"/><Relationship Id="rId5" Type="http://schemas.openxmlformats.org/officeDocument/2006/relationships/hyperlink" Target="https://www.epa.gov/warm" TargetMode="External"/><Relationship Id="rId10" Type="http://schemas.openxmlformats.org/officeDocument/2006/relationships/drawing" Target="../drawings/drawing3.xml"/><Relationship Id="rId4" Type="http://schemas.openxmlformats.org/officeDocument/2006/relationships/hyperlink" Target="https://www.epa.gov/ghgemissions/inventory-us-greenhouse-gas-emissions-and-sinks" TargetMode="External"/><Relationship Id="rId9"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7DACB-9BDC-4124-8895-F4F1BED4B466}">
  <sheetPr codeName="Sheet1">
    <tabColor theme="2" tint="-0.89999084444715716"/>
  </sheetPr>
  <dimension ref="A1:A19"/>
  <sheetViews>
    <sheetView tabSelected="1" zoomScale="115" zoomScaleNormal="115" workbookViewId="0"/>
  </sheetViews>
  <sheetFormatPr defaultColWidth="8.85546875" defaultRowHeight="15"/>
  <cols>
    <col min="1" max="1" width="128.42578125" customWidth="1"/>
  </cols>
  <sheetData>
    <row r="1" spans="1:1">
      <c r="A1" s="1" t="s">
        <v>1747</v>
      </c>
    </row>
    <row r="2" spans="1:1">
      <c r="A2" s="516" t="s">
        <v>1074</v>
      </c>
    </row>
    <row r="3" spans="1:1">
      <c r="A3" s="515" t="s">
        <v>1075</v>
      </c>
    </row>
    <row r="5" spans="1:1" ht="16.5" customHeight="1">
      <c r="A5" s="514" t="s">
        <v>1740</v>
      </c>
    </row>
    <row r="6" spans="1:1" ht="16.5">
      <c r="A6" s="24" t="s">
        <v>1073</v>
      </c>
    </row>
    <row r="7" spans="1:1" ht="16.5">
      <c r="A7" s="24" t="s">
        <v>1741</v>
      </c>
    </row>
    <row r="8" spans="1:1" ht="16.5">
      <c r="A8" s="24" t="s">
        <v>1739</v>
      </c>
    </row>
    <row r="9" spans="1:1">
      <c r="A9" s="24"/>
    </row>
    <row r="10" spans="1:1">
      <c r="A10" s="132" t="s">
        <v>1072</v>
      </c>
    </row>
    <row r="11" spans="1:1">
      <c r="A11" s="24"/>
    </row>
    <row r="12" spans="1:1" ht="30">
      <c r="A12" s="24" t="s">
        <v>1071</v>
      </c>
    </row>
    <row r="13" spans="1:1" ht="30">
      <c r="A13" s="24" t="s">
        <v>1746</v>
      </c>
    </row>
    <row r="15" spans="1:1">
      <c r="A15" s="443" t="s">
        <v>1070</v>
      </c>
    </row>
    <row r="16" spans="1:1">
      <c r="A16" s="24" t="s">
        <v>1743</v>
      </c>
    </row>
    <row r="17" spans="1:1">
      <c r="A17" s="24" t="s">
        <v>1742</v>
      </c>
    </row>
    <row r="18" spans="1:1">
      <c r="A18" s="24" t="s">
        <v>1745</v>
      </c>
    </row>
    <row r="19" spans="1:1">
      <c r="A19" s="24" t="s">
        <v>1744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9C465-AB32-40C8-B8E0-7002285F599E}">
  <sheetPr>
    <tabColor theme="5" tint="0.39997558519241921"/>
  </sheetPr>
  <dimension ref="A1:N51"/>
  <sheetViews>
    <sheetView zoomScale="114" zoomScaleNormal="160" workbookViewId="0"/>
  </sheetViews>
  <sheetFormatPr defaultColWidth="8.7109375" defaultRowHeight="15"/>
  <cols>
    <col min="1" max="1" width="17.7109375" customWidth="1"/>
  </cols>
  <sheetData>
    <row r="1" spans="1:14">
      <c r="A1" s="10" t="s">
        <v>631</v>
      </c>
      <c r="B1" t="s">
        <v>76</v>
      </c>
    </row>
    <row r="2" spans="1:14">
      <c r="B2" s="9">
        <v>2022</v>
      </c>
    </row>
    <row r="3" spans="1:14">
      <c r="B3" t="s">
        <v>77</v>
      </c>
    </row>
    <row r="4" spans="1:14">
      <c r="B4" t="s">
        <v>78</v>
      </c>
    </row>
    <row r="5" spans="1:14">
      <c r="B5" t="s">
        <v>79</v>
      </c>
    </row>
    <row r="7" spans="1:14">
      <c r="B7" s="2" t="s">
        <v>632</v>
      </c>
    </row>
    <row r="9" spans="1:14">
      <c r="A9" s="2" t="s">
        <v>633</v>
      </c>
    </row>
    <row r="10" spans="1:14" ht="15.75" thickBot="1">
      <c r="B10" s="11" t="s">
        <v>634</v>
      </c>
      <c r="C10" s="7" t="s">
        <v>635</v>
      </c>
    </row>
    <row r="11" spans="1:14">
      <c r="A11" s="10" t="s">
        <v>636</v>
      </c>
      <c r="B11" s="5" t="s">
        <v>637</v>
      </c>
      <c r="C11" s="5" t="s">
        <v>637</v>
      </c>
      <c r="E11" s="10" t="s">
        <v>638</v>
      </c>
      <c r="F11" s="10" t="s">
        <v>1034</v>
      </c>
      <c r="G11" s="10" t="s">
        <v>1035</v>
      </c>
      <c r="H11" s="10" t="s">
        <v>1033</v>
      </c>
      <c r="I11" s="10" t="s">
        <v>639</v>
      </c>
      <c r="J11" s="15" t="s">
        <v>640</v>
      </c>
      <c r="L11" s="504" t="s">
        <v>1036</v>
      </c>
      <c r="M11" s="505" t="s">
        <v>1037</v>
      </c>
      <c r="N11" s="506" t="s">
        <v>1038</v>
      </c>
    </row>
    <row r="12" spans="1:14">
      <c r="A12" t="s">
        <v>641</v>
      </c>
      <c r="B12">
        <v>426.1</v>
      </c>
      <c r="C12" s="6" cm="1">
        <f t="array" ref="C12">TREND($A$50:$A$51,$B$50:$B$51,$B12)</f>
        <v>5.5095367847411509</v>
      </c>
      <c r="E12">
        <v>0</v>
      </c>
      <c r="F12" s="6">
        <f>'Avg. by State or Territory'!C54</f>
        <v>9.9320754716981128</v>
      </c>
      <c r="G12" s="6">
        <f>'Avg. by State or Territory'!L11</f>
        <v>8.4000000000000057</v>
      </c>
      <c r="H12" s="6">
        <f>C12</f>
        <v>5.5095367847411509</v>
      </c>
      <c r="I12" t="e">
        <f>IFERROR(_xlfn.XLOOKUP(A12,'Captive RE Pricing'!$A$9:$A$17,'Captive RE Pricing'!$B$9:$B$17),NA())</f>
        <v>#N/A</v>
      </c>
      <c r="J12">
        <v>0</v>
      </c>
      <c r="L12" s="507" t="str">
        <f t="shared" ref="L12:L14" si="0">IFERROR((F12-$I12)/F12,"")</f>
        <v/>
      </c>
      <c r="M12" s="508" t="str">
        <f t="shared" ref="M12:M14" si="1">IFERROR((G12-$I12)/G12,"")</f>
        <v/>
      </c>
      <c r="N12" s="509" t="str">
        <f t="shared" ref="N12:N14" si="2">IFERROR((H12-$I12)/H12,"")</f>
        <v/>
      </c>
    </row>
    <row r="13" spans="1:14">
      <c r="A13" t="s">
        <v>642</v>
      </c>
      <c r="B13">
        <v>431.6</v>
      </c>
      <c r="C13" s="6" cm="1">
        <f t="array" ref="C13">TREND($A$50:$A$51,$B$50:$B$51,$B13)</f>
        <v>5.0599455040871959</v>
      </c>
      <c r="E13">
        <v>1</v>
      </c>
      <c r="F13" s="6">
        <f>'Avg. by State or Territory'!C55</f>
        <v>9.2056603773584911</v>
      </c>
      <c r="G13" s="6">
        <f>'Avg. by State or Territory'!L12</f>
        <v>7.7396226415094382</v>
      </c>
      <c r="H13" s="6">
        <f t="shared" ref="H13:H46" si="3">C13</f>
        <v>5.0599455040871959</v>
      </c>
      <c r="I13" t="e">
        <f>IFERROR(_xlfn.XLOOKUP(A13,'Captive RE Pricing'!$A$9:$A$17,'Captive RE Pricing'!$B$9:$B$17),NA())</f>
        <v>#N/A</v>
      </c>
      <c r="J13">
        <v>0</v>
      </c>
      <c r="L13" s="507" t="str">
        <f t="shared" si="0"/>
        <v/>
      </c>
      <c r="M13" s="508" t="str">
        <f t="shared" si="1"/>
        <v/>
      </c>
      <c r="N13" s="509" t="str">
        <f t="shared" si="2"/>
        <v/>
      </c>
    </row>
    <row r="14" spans="1:14">
      <c r="A14" t="s">
        <v>643</v>
      </c>
      <c r="B14">
        <v>431.6</v>
      </c>
      <c r="C14" s="6" cm="1">
        <f t="array" ref="C14">TREND($A$50:$A$51,$B$50:$B$51,$B14)</f>
        <v>5.0599455040871959</v>
      </c>
      <c r="E14">
        <v>2</v>
      </c>
      <c r="F14" s="6">
        <f>'Avg. by State or Territory'!C56</f>
        <v>8.3207547169811313</v>
      </c>
      <c r="G14" s="6">
        <f>'Avg. by State or Territory'!L13</f>
        <v>7.7132075471698158</v>
      </c>
      <c r="H14" s="6">
        <f t="shared" si="3"/>
        <v>5.0599455040871959</v>
      </c>
      <c r="I14" t="e">
        <f>IFERROR(_xlfn.XLOOKUP(A14,'Captive RE Pricing'!$A$9:$A$17,'Captive RE Pricing'!$B$9:$B$17),NA())</f>
        <v>#N/A</v>
      </c>
      <c r="J14">
        <v>0</v>
      </c>
      <c r="L14" s="507" t="str">
        <f t="shared" si="0"/>
        <v/>
      </c>
      <c r="M14" s="508" t="str">
        <f t="shared" si="1"/>
        <v/>
      </c>
      <c r="N14" s="509" t="str">
        <f t="shared" si="2"/>
        <v/>
      </c>
    </row>
    <row r="15" spans="1:14">
      <c r="A15" t="s">
        <v>644</v>
      </c>
      <c r="B15">
        <v>434</v>
      </c>
      <c r="C15" s="6" cm="1">
        <f t="array" ref="C15">TREND($A$50:$A$51,$B$50:$B$51,$B15)</f>
        <v>4.8637602179836534</v>
      </c>
      <c r="E15">
        <v>3</v>
      </c>
      <c r="F15" s="6">
        <f>'Avg. by State or Territory'!C57</f>
        <v>8.4924528301886824</v>
      </c>
      <c r="G15" s="6">
        <f>'Avg. by State or Territory'!L14</f>
        <v>7.4226415094339657</v>
      </c>
      <c r="H15" s="6">
        <f t="shared" si="3"/>
        <v>4.8637602179836534</v>
      </c>
      <c r="I15">
        <f>IFERROR(_xlfn.XLOOKUP(A15,'Captive RE Pricing'!$A$9:$A$17,'Captive RE Pricing'!$B$9:$B$17),NA())</f>
        <v>4.18</v>
      </c>
      <c r="J15">
        <v>0</v>
      </c>
      <c r="L15" s="507">
        <f t="shared" ref="L15:L37" si="4">IFERROR((F15-$I15)/F15,"")</f>
        <v>0.50779826705176645</v>
      </c>
      <c r="M15" s="508">
        <f t="shared" ref="M15:M37" si="5">IFERROR((G15-$I15)/G15,"")</f>
        <v>0.43685815963396063</v>
      </c>
      <c r="N15" s="509">
        <f t="shared" ref="N15:N37" si="6">IFERROR((H15-$I15)/H15,"")</f>
        <v>0.14058263305322174</v>
      </c>
    </row>
    <row r="16" spans="1:14">
      <c r="A16" t="s">
        <v>645</v>
      </c>
      <c r="B16">
        <v>434.5</v>
      </c>
      <c r="C16" s="6" cm="1">
        <f t="array" ref="C16">TREND($A$50:$A$51,$B$50:$B$51,$B16)</f>
        <v>4.8228882833787523</v>
      </c>
      <c r="E16">
        <v>4</v>
      </c>
      <c r="F16" s="6">
        <f>'Avg. by State or Territory'!C58</f>
        <v>8.5188679245283012</v>
      </c>
      <c r="G16" s="6">
        <f>'Avg. by State or Territory'!L15</f>
        <v>7.3566037735849079</v>
      </c>
      <c r="H16" s="6">
        <f t="shared" si="3"/>
        <v>4.8228882833787523</v>
      </c>
      <c r="I16" t="e">
        <f>IFERROR(_xlfn.XLOOKUP(A16,'Captive RE Pricing'!$A$9:$A$17,'Captive RE Pricing'!$B$9:$B$17),NA())</f>
        <v>#N/A</v>
      </c>
      <c r="J16">
        <v>0</v>
      </c>
      <c r="L16" s="507" t="str">
        <f t="shared" si="4"/>
        <v/>
      </c>
      <c r="M16" s="508" t="str">
        <f t="shared" si="5"/>
        <v/>
      </c>
      <c r="N16" s="509" t="str">
        <f t="shared" si="6"/>
        <v/>
      </c>
    </row>
    <row r="17" spans="1:14">
      <c r="A17" t="s">
        <v>646</v>
      </c>
      <c r="B17">
        <v>436.9</v>
      </c>
      <c r="C17" s="6" cm="1">
        <f t="array" ref="C17">TREND($A$50:$A$51,$B$50:$B$51,$B17)</f>
        <v>4.6267029972752098</v>
      </c>
      <c r="E17">
        <v>5</v>
      </c>
      <c r="F17" s="6">
        <f>'Avg. by State or Territory'!C59</f>
        <v>9.0471698113207566</v>
      </c>
      <c r="G17" s="6">
        <f>'Avg. by State or Territory'!L16</f>
        <v>7.0924528301886838</v>
      </c>
      <c r="H17" s="6">
        <f t="shared" si="3"/>
        <v>4.6267029972752098</v>
      </c>
      <c r="I17">
        <f>IFERROR(_xlfn.XLOOKUP(A17,'Captive RE Pricing'!$A$9:$A$17,'Captive RE Pricing'!$B$9:$B$17),NA())</f>
        <v>2.71</v>
      </c>
      <c r="J17">
        <v>0</v>
      </c>
      <c r="L17" s="507">
        <f t="shared" si="4"/>
        <v>0.70045881126173104</v>
      </c>
      <c r="M17" s="508">
        <f t="shared" si="5"/>
        <v>0.61790369779196619</v>
      </c>
      <c r="N17" s="509">
        <f t="shared" si="6"/>
        <v>0.41426972909305138</v>
      </c>
    </row>
    <row r="18" spans="1:14">
      <c r="A18" t="s">
        <v>647</v>
      </c>
      <c r="B18">
        <v>437.3</v>
      </c>
      <c r="C18" s="6" cm="1">
        <f t="array" ref="C18">TREND($A$50:$A$51,$B$50:$B$51,$B18)</f>
        <v>4.5940054495912861</v>
      </c>
      <c r="E18">
        <v>6</v>
      </c>
      <c r="F18" s="6">
        <f>'Avg. by State or Territory'!C60</f>
        <v>9.0471698113207566</v>
      </c>
      <c r="G18" s="6">
        <f>'Avg. by State or Territory'!L17</f>
        <v>7.0396226415094354</v>
      </c>
      <c r="H18" s="6">
        <f t="shared" si="3"/>
        <v>4.5940054495912861</v>
      </c>
      <c r="I18">
        <f>IFERROR(_xlfn.XLOOKUP(A18,'Captive RE Pricing'!$A$9:$A$17,'Captive RE Pricing'!$B$9:$B$17),NA())</f>
        <v>3.61</v>
      </c>
      <c r="J18">
        <v>0</v>
      </c>
      <c r="L18" s="507">
        <f t="shared" si="4"/>
        <v>0.60098018769551631</v>
      </c>
      <c r="M18" s="508">
        <f t="shared" si="5"/>
        <v>0.48718842133476292</v>
      </c>
      <c r="N18" s="509">
        <f t="shared" si="6"/>
        <v>0.2141933570581267</v>
      </c>
    </row>
    <row r="19" spans="1:14">
      <c r="A19" t="s">
        <v>648</v>
      </c>
      <c r="B19">
        <v>438</v>
      </c>
      <c r="C19" s="6" cm="1">
        <f t="array" ref="C19">TREND($A$50:$A$51,$B$50:$B$51,$B19)</f>
        <v>4.5367847411444231</v>
      </c>
      <c r="E19">
        <v>7</v>
      </c>
      <c r="F19" s="6">
        <f>'Avg. by State or Territory'!C61</f>
        <v>7.6603773584905674</v>
      </c>
      <c r="G19" s="6">
        <f>'Avg. by State or Territory'!L18</f>
        <v>6.9471698113207587</v>
      </c>
      <c r="H19" s="6">
        <f t="shared" si="3"/>
        <v>4.5367847411444231</v>
      </c>
      <c r="I19" t="e">
        <f>IFERROR(_xlfn.XLOOKUP(A19,'Captive RE Pricing'!$A$9:$A$17,'Captive RE Pricing'!$B$9:$B$17),NA())</f>
        <v>#N/A</v>
      </c>
      <c r="J19">
        <v>0</v>
      </c>
      <c r="L19" s="507" t="str">
        <f t="shared" si="4"/>
        <v/>
      </c>
      <c r="M19" s="508" t="str">
        <f t="shared" si="5"/>
        <v/>
      </c>
      <c r="N19" s="509" t="str">
        <f t="shared" si="6"/>
        <v/>
      </c>
    </row>
    <row r="20" spans="1:14">
      <c r="A20" t="s">
        <v>649</v>
      </c>
      <c r="B20">
        <v>438.2</v>
      </c>
      <c r="C20" s="6" cm="1">
        <f t="array" ref="C20">TREND($A$50:$A$51,$B$50:$B$51,$B20)</f>
        <v>4.5204359673024612</v>
      </c>
      <c r="E20">
        <v>8</v>
      </c>
      <c r="F20" s="6">
        <f>'Avg. by State or Territory'!C62</f>
        <v>8.7301886792452841</v>
      </c>
      <c r="G20" s="6">
        <f>'Avg. by State or Territory'!L19</f>
        <v>6.9207547169811363</v>
      </c>
      <c r="H20" s="6">
        <f t="shared" si="3"/>
        <v>4.5204359673024612</v>
      </c>
      <c r="I20">
        <f>IFERROR(_xlfn.XLOOKUP(A20,'Captive RE Pricing'!$A$9:$A$17,'Captive RE Pricing'!$B$9:$B$17),NA())</f>
        <v>3.24</v>
      </c>
      <c r="J20">
        <v>0</v>
      </c>
      <c r="L20" s="507">
        <f t="shared" si="4"/>
        <v>0.62887400043224551</v>
      </c>
      <c r="M20" s="508">
        <f t="shared" si="5"/>
        <v>0.53184296619411153</v>
      </c>
      <c r="N20" s="509">
        <f t="shared" si="6"/>
        <v>0.28325497287522738</v>
      </c>
    </row>
    <row r="21" spans="1:14">
      <c r="A21" t="s">
        <v>650</v>
      </c>
      <c r="B21">
        <v>439.5</v>
      </c>
      <c r="C21" s="6" cm="1">
        <f t="array" ref="C21">TREND($A$50:$A$51,$B$50:$B$51,$B21)</f>
        <v>4.4141689373297055</v>
      </c>
      <c r="E21">
        <v>9</v>
      </c>
      <c r="F21" s="6">
        <f>'Avg. by State or Territory'!C63</f>
        <v>7.2245283018867923</v>
      </c>
      <c r="G21" s="6">
        <f>'Avg. by State or Territory'!L20</f>
        <v>6.7358490566037794</v>
      </c>
      <c r="H21" s="6">
        <f t="shared" si="3"/>
        <v>4.4141689373297055</v>
      </c>
      <c r="I21" t="e">
        <f>IFERROR(_xlfn.XLOOKUP(A21,'Captive RE Pricing'!$A$9:$A$17,'Captive RE Pricing'!$B$9:$B$17),NA())</f>
        <v>#N/A</v>
      </c>
      <c r="J21">
        <v>0</v>
      </c>
      <c r="L21" s="507" t="str">
        <f t="shared" si="4"/>
        <v/>
      </c>
      <c r="M21" s="508" t="str">
        <f t="shared" si="5"/>
        <v/>
      </c>
      <c r="N21" s="509" t="str">
        <f t="shared" si="6"/>
        <v/>
      </c>
    </row>
    <row r="22" spans="1:14">
      <c r="A22" t="s">
        <v>651</v>
      </c>
      <c r="B22">
        <v>439.7</v>
      </c>
      <c r="C22" s="6" cm="1">
        <f t="array" ref="C22">TREND($A$50:$A$51,$B$50:$B$51,$B22)</f>
        <v>4.3978201634877436</v>
      </c>
      <c r="E22">
        <v>10</v>
      </c>
      <c r="F22" s="6">
        <f>'Avg. by State or Territory'!C64</f>
        <v>8.7830188679245289</v>
      </c>
      <c r="G22" s="6">
        <f>'Avg. by State or Territory'!L21</f>
        <v>6.7358490566037794</v>
      </c>
      <c r="H22" s="6">
        <f t="shared" si="3"/>
        <v>4.3978201634877436</v>
      </c>
      <c r="I22">
        <f>IFERROR(_xlfn.XLOOKUP(A22,'Captive RE Pricing'!$A$9:$A$17,'Captive RE Pricing'!$B$9:$B$17),NA())</f>
        <v>3.32</v>
      </c>
      <c r="J22">
        <v>0</v>
      </c>
      <c r="L22" s="507">
        <f t="shared" si="4"/>
        <v>0.62199785177228784</v>
      </c>
      <c r="M22" s="508">
        <f t="shared" si="5"/>
        <v>0.50711484593837575</v>
      </c>
      <c r="N22" s="509">
        <f t="shared" si="6"/>
        <v>0.24508054522924505</v>
      </c>
    </row>
    <row r="23" spans="1:14">
      <c r="A23" t="s">
        <v>652</v>
      </c>
      <c r="B23">
        <v>441.7</v>
      </c>
      <c r="C23" s="6" cm="1">
        <f t="array" ref="C23">TREND($A$50:$A$51,$B$50:$B$51,$B23)</f>
        <v>4.2343324250681249</v>
      </c>
      <c r="E23">
        <v>11</v>
      </c>
      <c r="F23" s="6">
        <f>'Avg. by State or Territory'!C65</f>
        <v>8.0433962264150978</v>
      </c>
      <c r="G23" s="6">
        <f>'Avg. by State or Territory'!L22</f>
        <v>6.4716981132075517</v>
      </c>
      <c r="H23" s="6">
        <f t="shared" si="3"/>
        <v>4.2343324250681249</v>
      </c>
      <c r="I23">
        <f>IFERROR(_xlfn.XLOOKUP(A23,'Captive RE Pricing'!$A$9:$A$17,'Captive RE Pricing'!$B$9:$B$17),NA())</f>
        <v>3.55</v>
      </c>
      <c r="J23">
        <v>0</v>
      </c>
      <c r="L23" s="507">
        <f t="shared" si="4"/>
        <v>0.55864414731409828</v>
      </c>
      <c r="M23" s="508">
        <f t="shared" si="5"/>
        <v>0.45145772594752226</v>
      </c>
      <c r="N23" s="509">
        <f t="shared" si="6"/>
        <v>0.16161518661518764</v>
      </c>
    </row>
    <row r="24" spans="1:14">
      <c r="A24" t="s">
        <v>653</v>
      </c>
      <c r="B24">
        <v>442.4</v>
      </c>
      <c r="C24" s="6" cm="1">
        <f t="array" ref="C24">TREND($A$50:$A$51,$B$50:$B$51,$B24)</f>
        <v>4.1771117166212619</v>
      </c>
      <c r="E24">
        <v>12</v>
      </c>
      <c r="F24" s="6">
        <f>'Avg. by State or Territory'!C66</f>
        <v>7.6075471698113226</v>
      </c>
      <c r="G24" s="6">
        <f>'Avg. by State or Territory'!L23</f>
        <v>6.4188679245283069</v>
      </c>
      <c r="H24" s="6">
        <f t="shared" si="3"/>
        <v>4.1771117166212619</v>
      </c>
      <c r="I24" t="e">
        <f>IFERROR(_xlfn.XLOOKUP(A24,'Captive RE Pricing'!$A$9:$A$17,'Captive RE Pricing'!$B$9:$B$17),NA())</f>
        <v>#N/A</v>
      </c>
      <c r="J24">
        <v>0</v>
      </c>
      <c r="L24" s="507" t="str">
        <f t="shared" si="4"/>
        <v/>
      </c>
      <c r="M24" s="508" t="str">
        <f t="shared" si="5"/>
        <v/>
      </c>
      <c r="N24" s="509" t="str">
        <f t="shared" si="6"/>
        <v/>
      </c>
    </row>
    <row r="25" spans="1:14">
      <c r="A25" t="s">
        <v>654</v>
      </c>
      <c r="B25">
        <v>445</v>
      </c>
      <c r="C25" s="6" cm="1">
        <f t="array" ref="C25">TREND($A$50:$A$51,$B$50:$B$51,$B25)</f>
        <v>3.9645776566757576</v>
      </c>
      <c r="E25">
        <v>13</v>
      </c>
      <c r="F25" s="6">
        <f>'Avg. by State or Territory'!C67</f>
        <v>7.3433962264150949</v>
      </c>
      <c r="G25" s="6">
        <f>'Avg. by State or Territory'!L24</f>
        <v>6.0622641509434025</v>
      </c>
      <c r="H25" s="6">
        <f t="shared" si="3"/>
        <v>3.9645776566757576</v>
      </c>
      <c r="I25" t="e">
        <f>IFERROR(_xlfn.XLOOKUP(A25,'Captive RE Pricing'!$A$9:$A$17,'Captive RE Pricing'!$B$9:$B$17),NA())</f>
        <v>#N/A</v>
      </c>
      <c r="J25">
        <v>0</v>
      </c>
      <c r="L25" s="507" t="str">
        <f t="shared" si="4"/>
        <v/>
      </c>
      <c r="M25" s="508" t="str">
        <f t="shared" si="5"/>
        <v/>
      </c>
      <c r="N25" s="509" t="str">
        <f t="shared" si="6"/>
        <v/>
      </c>
    </row>
    <row r="26" spans="1:14">
      <c r="A26" t="s">
        <v>655</v>
      </c>
      <c r="B26">
        <v>446.5</v>
      </c>
      <c r="C26" s="6" cm="1">
        <f t="array" ref="C26">TREND($A$50:$A$51,$B$50:$B$51,$B26)</f>
        <v>3.84196185286104</v>
      </c>
      <c r="E26">
        <v>14</v>
      </c>
      <c r="F26" s="6">
        <f>'Avg. by State or Territory'!C68</f>
        <v>6.7490566037735853</v>
      </c>
      <c r="G26" s="6">
        <f>'Avg. by State or Territory'!L25</f>
        <v>5.8773584905660421</v>
      </c>
      <c r="H26" s="6">
        <f t="shared" si="3"/>
        <v>3.84196185286104</v>
      </c>
      <c r="I26">
        <f>IFERROR(_xlfn.XLOOKUP(A26,'Captive RE Pricing'!$A$9:$A$17,'Captive RE Pricing'!$B$9:$B$17),NA())</f>
        <v>3.42</v>
      </c>
      <c r="J26">
        <v>0</v>
      </c>
      <c r="L26" s="507">
        <f t="shared" si="4"/>
        <v>0.49326251048364556</v>
      </c>
      <c r="M26" s="508">
        <f t="shared" si="5"/>
        <v>0.41810593900481585</v>
      </c>
      <c r="N26" s="509">
        <f t="shared" si="6"/>
        <v>0.10982978723404363</v>
      </c>
    </row>
    <row r="27" spans="1:14">
      <c r="A27" t="s">
        <v>656</v>
      </c>
      <c r="B27">
        <v>446.7</v>
      </c>
      <c r="C27" s="6" cm="1">
        <f t="array" ref="C27">TREND($A$50:$A$51,$B$50:$B$51,$B27)</f>
        <v>3.8256130790190781</v>
      </c>
      <c r="E27">
        <v>15</v>
      </c>
      <c r="F27" s="6">
        <f>'Avg. by State or Territory'!C69</f>
        <v>6.2735849056603783</v>
      </c>
      <c r="G27" s="6">
        <f>'Avg. by State or Territory'!L26</f>
        <v>5.8509433962264161</v>
      </c>
      <c r="H27" s="6">
        <f t="shared" si="3"/>
        <v>3.8256130790190781</v>
      </c>
      <c r="I27" t="e">
        <f>IFERROR(_xlfn.XLOOKUP(A27,'Captive RE Pricing'!$A$9:$A$17,'Captive RE Pricing'!$B$9:$B$17),NA())</f>
        <v>#N/A</v>
      </c>
      <c r="J27">
        <v>0</v>
      </c>
      <c r="L27" s="507" t="str">
        <f t="shared" si="4"/>
        <v/>
      </c>
      <c r="M27" s="508" t="str">
        <f t="shared" si="5"/>
        <v/>
      </c>
      <c r="N27" s="509" t="str">
        <f t="shared" si="6"/>
        <v/>
      </c>
    </row>
    <row r="28" spans="1:14">
      <c r="A28" t="s">
        <v>657</v>
      </c>
      <c r="B28">
        <v>447.2</v>
      </c>
      <c r="C28" s="6" cm="1">
        <f t="array" ref="C28">TREND($A$50:$A$51,$B$50:$B$51,$B28)</f>
        <v>3.784741144414177</v>
      </c>
      <c r="E28">
        <v>16</v>
      </c>
      <c r="F28" s="6">
        <f>'Avg. by State or Territory'!C70</f>
        <v>7.6075471698113226</v>
      </c>
      <c r="G28" s="6">
        <f>'Avg. by State or Territory'!L27</f>
        <v>5.7981132075471749</v>
      </c>
      <c r="H28" s="6">
        <f t="shared" si="3"/>
        <v>3.784741144414177</v>
      </c>
      <c r="I28">
        <f>IFERROR(_xlfn.XLOOKUP(A28,'Captive RE Pricing'!$A$9:$A$17,'Captive RE Pricing'!$B$9:$B$17),NA())</f>
        <v>3.07</v>
      </c>
      <c r="J28">
        <v>0</v>
      </c>
      <c r="L28" s="507">
        <f t="shared" si="4"/>
        <v>0.59645337301587309</v>
      </c>
      <c r="M28" s="508">
        <f t="shared" si="5"/>
        <v>0.47051740969736461</v>
      </c>
      <c r="N28" s="509">
        <f t="shared" si="6"/>
        <v>0.18884809215262954</v>
      </c>
    </row>
    <row r="29" spans="1:14">
      <c r="A29" t="s">
        <v>658</v>
      </c>
      <c r="B29">
        <v>448.3</v>
      </c>
      <c r="C29" s="6" cm="1">
        <f t="array" ref="C29">TREND($A$50:$A$51,$B$50:$B$51,$B29)</f>
        <v>3.6948228882833831</v>
      </c>
      <c r="E29">
        <v>17</v>
      </c>
      <c r="F29" s="6">
        <f>'Avg. by State or Territory'!C71</f>
        <v>7.8056603773584925</v>
      </c>
      <c r="G29" s="6">
        <f>'Avg. by State or Territory'!L28</f>
        <v>5.6396226415094368</v>
      </c>
      <c r="H29" s="6">
        <f t="shared" si="3"/>
        <v>3.6948228882833831</v>
      </c>
      <c r="I29" t="e">
        <f>IFERROR(_xlfn.XLOOKUP(A29,'Captive RE Pricing'!$A$9:$A$17,'Captive RE Pricing'!$B$9:$B$17),NA())</f>
        <v>#N/A</v>
      </c>
      <c r="J29">
        <v>0</v>
      </c>
      <c r="L29" s="507" t="str">
        <f t="shared" si="4"/>
        <v/>
      </c>
      <c r="M29" s="508" t="str">
        <f t="shared" si="5"/>
        <v/>
      </c>
      <c r="N29" s="509" t="str">
        <f t="shared" si="6"/>
        <v/>
      </c>
    </row>
    <row r="30" spans="1:14">
      <c r="A30" t="s">
        <v>659</v>
      </c>
      <c r="B30">
        <v>449.8</v>
      </c>
      <c r="C30" s="6" cm="1">
        <f t="array" ref="C30">TREND($A$50:$A$51,$B$50:$B$51,$B30)</f>
        <v>3.5722070844686726</v>
      </c>
      <c r="E30">
        <v>18</v>
      </c>
      <c r="F30" s="6">
        <f>'Avg. by State or Territory'!C72</f>
        <v>5.6528301886792462</v>
      </c>
      <c r="G30" s="6">
        <f>'Avg. by State or Territory'!L29</f>
        <v>5.4679245283018929</v>
      </c>
      <c r="H30" s="6">
        <f t="shared" si="3"/>
        <v>3.5722070844686726</v>
      </c>
      <c r="I30" t="e">
        <f>IFERROR(_xlfn.XLOOKUP(A30,'Captive RE Pricing'!$A$9:$A$17,'Captive RE Pricing'!$B$9:$B$17),NA())</f>
        <v>#N/A</v>
      </c>
      <c r="J30">
        <v>0</v>
      </c>
      <c r="L30" s="507" t="str">
        <f t="shared" si="4"/>
        <v/>
      </c>
      <c r="M30" s="508" t="str">
        <f t="shared" si="5"/>
        <v/>
      </c>
      <c r="N30" s="509" t="str">
        <f t="shared" si="6"/>
        <v/>
      </c>
    </row>
    <row r="31" spans="1:14">
      <c r="A31" t="s">
        <v>660</v>
      </c>
      <c r="B31">
        <v>449.8</v>
      </c>
      <c r="C31" s="6" cm="1">
        <f t="array" ref="C31">TREND($A$50:$A$51,$B$50:$B$51,$B31)</f>
        <v>3.5722070844686726</v>
      </c>
      <c r="E31">
        <v>19</v>
      </c>
      <c r="F31" s="6">
        <f>'Avg. by State or Territory'!C73</f>
        <v>7.8716981132075468</v>
      </c>
      <c r="G31" s="6">
        <f>'Avg. by State or Territory'!L30</f>
        <v>5.4679245283018929</v>
      </c>
      <c r="H31" s="6">
        <f t="shared" si="3"/>
        <v>3.5722070844686726</v>
      </c>
      <c r="I31" t="e">
        <f>IFERROR(_xlfn.XLOOKUP(A31,'Captive RE Pricing'!$A$9:$A$17,'Captive RE Pricing'!$B$9:$B$17),NA())</f>
        <v>#N/A</v>
      </c>
      <c r="J31">
        <v>0</v>
      </c>
      <c r="L31" s="507" t="str">
        <f t="shared" si="4"/>
        <v/>
      </c>
      <c r="M31" s="508" t="str">
        <f t="shared" si="5"/>
        <v/>
      </c>
      <c r="N31" s="509" t="str">
        <f t="shared" si="6"/>
        <v/>
      </c>
    </row>
    <row r="32" spans="1:14">
      <c r="A32" t="s">
        <v>661</v>
      </c>
      <c r="B32">
        <v>450.2</v>
      </c>
      <c r="C32" s="6" cm="1">
        <f t="array" ref="C32">TREND($A$50:$A$51,$B$50:$B$51,$B32)</f>
        <v>3.5395095367847489</v>
      </c>
      <c r="E32">
        <v>20</v>
      </c>
      <c r="F32" s="6">
        <f>'Avg. by State or Territory'!C74</f>
        <v>5.9830188679245317</v>
      </c>
      <c r="G32" s="6">
        <f>'Avg. by State or Territory'!L31</f>
        <v>5.4018867924528351</v>
      </c>
      <c r="H32" s="6">
        <f t="shared" si="3"/>
        <v>3.5395095367847489</v>
      </c>
      <c r="I32" t="e">
        <f>IFERROR(_xlfn.XLOOKUP(A32,'Captive RE Pricing'!$A$9:$A$17,'Captive RE Pricing'!$B$9:$B$17),NA())</f>
        <v>#N/A</v>
      </c>
      <c r="J32">
        <v>0</v>
      </c>
      <c r="L32" s="507" t="str">
        <f t="shared" si="4"/>
        <v/>
      </c>
      <c r="M32" s="508" t="str">
        <f t="shared" si="5"/>
        <v/>
      </c>
      <c r="N32" s="509" t="str">
        <f t="shared" si="6"/>
        <v/>
      </c>
    </row>
    <row r="33" spans="1:14">
      <c r="A33" t="s">
        <v>662</v>
      </c>
      <c r="B33">
        <v>450.9</v>
      </c>
      <c r="C33" s="6" cm="1">
        <f t="array" ref="C33">TREND($A$50:$A$51,$B$50:$B$51,$B33)</f>
        <v>3.4822888283378859</v>
      </c>
      <c r="E33">
        <v>21</v>
      </c>
      <c r="F33" s="6">
        <f>'Avg. by State or Territory'!C75</f>
        <v>5.0584905660377366</v>
      </c>
      <c r="G33" s="6">
        <f>'Avg. by State or Territory'!L32</f>
        <v>5.3490566037735903</v>
      </c>
      <c r="H33" s="6">
        <f t="shared" si="3"/>
        <v>3.4822888283378859</v>
      </c>
      <c r="I33" t="e">
        <f>IFERROR(_xlfn.XLOOKUP(A33,'Captive RE Pricing'!$A$9:$A$17,'Captive RE Pricing'!$B$9:$B$17),NA())</f>
        <v>#N/A</v>
      </c>
      <c r="J33">
        <v>0</v>
      </c>
      <c r="L33" s="507" t="str">
        <f t="shared" si="4"/>
        <v/>
      </c>
      <c r="M33" s="508" t="str">
        <f t="shared" si="5"/>
        <v/>
      </c>
      <c r="N33" s="509" t="str">
        <f t="shared" si="6"/>
        <v/>
      </c>
    </row>
    <row r="34" spans="1:14">
      <c r="A34" t="s">
        <v>663</v>
      </c>
      <c r="B34">
        <v>451.3</v>
      </c>
      <c r="C34" s="6" cm="1">
        <f t="array" ref="C34">TREND($A$50:$A$51,$B$50:$B$51,$B34)</f>
        <v>3.449591280653955</v>
      </c>
      <c r="E34">
        <v>22</v>
      </c>
      <c r="F34" s="6">
        <f>'Avg. by State or Territory'!C76</f>
        <v>6.062264150943399</v>
      </c>
      <c r="G34" s="6">
        <f>'Avg. by State or Territory'!L33</f>
        <v>5.2830188679245325</v>
      </c>
      <c r="H34" s="6">
        <f t="shared" si="3"/>
        <v>3.449591280653955</v>
      </c>
      <c r="I34" t="e">
        <f>IFERROR(_xlfn.XLOOKUP(A34,'Captive RE Pricing'!$A$9:$A$17,'Captive RE Pricing'!$B$9:$B$17),NA())</f>
        <v>#N/A</v>
      </c>
      <c r="J34">
        <v>0</v>
      </c>
      <c r="L34" s="507" t="str">
        <f t="shared" si="4"/>
        <v/>
      </c>
      <c r="M34" s="508" t="str">
        <f t="shared" si="5"/>
        <v/>
      </c>
      <c r="N34" s="509" t="str">
        <f t="shared" si="6"/>
        <v/>
      </c>
    </row>
    <row r="35" spans="1:14">
      <c r="A35" t="s">
        <v>664</v>
      </c>
      <c r="B35">
        <v>451.3</v>
      </c>
      <c r="C35" s="6" cm="1">
        <f t="array" ref="C35">TREND($A$50:$A$51,$B$50:$B$51,$B35)</f>
        <v>3.449591280653955</v>
      </c>
      <c r="E35">
        <v>23</v>
      </c>
      <c r="F35" s="6">
        <f>'Avg. by State or Territory'!C77</f>
        <v>11.424528301886795</v>
      </c>
      <c r="G35" s="6">
        <f>'Avg. by State or Territory'!L34</f>
        <v>5.2830188679245325</v>
      </c>
      <c r="H35" s="6">
        <f t="shared" si="3"/>
        <v>3.449591280653955</v>
      </c>
      <c r="I35" t="e">
        <f>IFERROR(_xlfn.XLOOKUP(A35,'Captive RE Pricing'!$A$9:$A$17,'Captive RE Pricing'!$B$9:$B$17),NA())</f>
        <v>#N/A</v>
      </c>
      <c r="J35">
        <v>0</v>
      </c>
      <c r="L35" s="507" t="str">
        <f t="shared" si="4"/>
        <v/>
      </c>
      <c r="M35" s="508" t="str">
        <f t="shared" si="5"/>
        <v/>
      </c>
      <c r="N35" s="509" t="str">
        <f t="shared" si="6"/>
        <v/>
      </c>
    </row>
    <row r="36" spans="1:14">
      <c r="A36" t="s">
        <v>665</v>
      </c>
      <c r="B36">
        <v>452.7</v>
      </c>
      <c r="C36" s="6" cm="1">
        <f t="array" ref="C36">TREND($A$50:$A$51,$B$50:$B$51,$B36)</f>
        <v>3.3351498637602219</v>
      </c>
      <c r="E36">
        <v>24</v>
      </c>
      <c r="F36" s="6">
        <f>'Avg. by State or Territory'!C78</f>
        <v>5.7452830188679265</v>
      </c>
      <c r="G36" s="6">
        <f>'Avg. by State or Territory'!L35</f>
        <v>5.111320754716985</v>
      </c>
      <c r="H36" s="6">
        <f t="shared" si="3"/>
        <v>3.3351498637602219</v>
      </c>
      <c r="I36" t="e">
        <f>IFERROR(_xlfn.XLOOKUP(A36,'Captive RE Pricing'!$A$9:$A$17,'Captive RE Pricing'!$B$9:$B$17),NA())</f>
        <v>#N/A</v>
      </c>
      <c r="J36">
        <v>0</v>
      </c>
      <c r="L36" s="507" t="str">
        <f t="shared" si="4"/>
        <v/>
      </c>
      <c r="M36" s="508" t="str">
        <f t="shared" si="5"/>
        <v/>
      </c>
      <c r="N36" s="509" t="str">
        <f t="shared" si="6"/>
        <v/>
      </c>
    </row>
    <row r="37" spans="1:14">
      <c r="A37" t="s">
        <v>666</v>
      </c>
      <c r="B37">
        <v>453.1</v>
      </c>
      <c r="C37" s="6" cm="1">
        <f t="array" ref="C37">TREND($A$50:$A$51,$B$50:$B$51,$B37)</f>
        <v>3.3024523160762982</v>
      </c>
      <c r="E37">
        <v>25</v>
      </c>
      <c r="F37" s="6">
        <f>'Avg. by State or Territory'!C79</f>
        <v>5.8773584905660385</v>
      </c>
      <c r="G37" s="6">
        <f>'Avg. by State or Territory'!L36</f>
        <v>5.0584905660377366</v>
      </c>
      <c r="H37" s="6">
        <f t="shared" si="3"/>
        <v>3.3024523160762982</v>
      </c>
      <c r="I37" t="e">
        <f>IFERROR(_xlfn.XLOOKUP(A37,'Captive RE Pricing'!$A$9:$A$17,'Captive RE Pricing'!$B$9:$B$17),NA())</f>
        <v>#N/A</v>
      </c>
      <c r="J37">
        <v>0</v>
      </c>
      <c r="L37" s="507" t="str">
        <f t="shared" si="4"/>
        <v/>
      </c>
      <c r="M37" s="508" t="str">
        <f t="shared" si="5"/>
        <v/>
      </c>
      <c r="N37" s="509" t="str">
        <f t="shared" si="6"/>
        <v/>
      </c>
    </row>
    <row r="38" spans="1:14">
      <c r="A38" t="s">
        <v>667</v>
      </c>
      <c r="B38">
        <v>453.1</v>
      </c>
      <c r="C38" s="6" cm="1">
        <f t="array" ref="C38">TREND($A$50:$A$51,$B$50:$B$51,$B38)</f>
        <v>3.3024523160762982</v>
      </c>
      <c r="E38">
        <v>26</v>
      </c>
      <c r="F38" s="6">
        <f>'Avg. by State or Territory'!C80</f>
        <v>6.6566037735849086</v>
      </c>
      <c r="G38" s="6">
        <f>'Avg. by State or Territory'!L37</f>
        <v>5.0584905660377366</v>
      </c>
      <c r="H38" s="6">
        <f t="shared" si="3"/>
        <v>3.3024523160762982</v>
      </c>
      <c r="I38">
        <f>IFERROR(_xlfn.XLOOKUP(A38,'Captive RE Pricing'!$A$9:$A$17,'Captive RE Pricing'!$B$9:$B$17),NA())</f>
        <v>3.12</v>
      </c>
      <c r="J38">
        <v>0</v>
      </c>
      <c r="L38" s="507">
        <f>IFERROR((F38-$I38)/F38,"")</f>
        <v>0.53129251700680291</v>
      </c>
      <c r="M38" s="508">
        <f t="shared" ref="M38:N38" si="7">IFERROR((G38-$I38)/G38,"")</f>
        <v>0.38321521820216342</v>
      </c>
      <c r="N38" s="509">
        <f t="shared" si="7"/>
        <v>5.5247524752476337E-2</v>
      </c>
    </row>
    <row r="39" spans="1:14">
      <c r="A39" t="s">
        <v>668</v>
      </c>
      <c r="B39">
        <v>455.3</v>
      </c>
      <c r="C39" s="6" cm="1">
        <f t="array" ref="C39">TREND($A$50:$A$51,$B$50:$B$51,$B39)</f>
        <v>3.1226158038147176</v>
      </c>
      <c r="E39">
        <v>27</v>
      </c>
      <c r="F39" s="6">
        <f>'Avg. by State or Territory'!C81</f>
        <v>6.5113207547169836</v>
      </c>
      <c r="G39" s="6">
        <f>'Avg. by State or Territory'!L38</f>
        <v>4.7811320754716995</v>
      </c>
      <c r="H39" s="6">
        <f t="shared" si="3"/>
        <v>3.1226158038147176</v>
      </c>
      <c r="I39" t="e">
        <f>IFERROR(_xlfn.XLOOKUP(A39,'Captive RE Pricing'!$A$9:$A$17,'Captive RE Pricing'!$B$9:$B$17),NA())</f>
        <v>#N/A</v>
      </c>
      <c r="J39">
        <v>0</v>
      </c>
      <c r="L39" s="507" t="str">
        <f t="shared" ref="L39:L45" si="8">IFERROR((F39-$I39)/F39,"")</f>
        <v/>
      </c>
      <c r="M39" s="508" t="str">
        <f t="shared" ref="M39:M45" si="9">IFERROR((G39-$I39)/G39,"")</f>
        <v/>
      </c>
      <c r="N39" s="509" t="str">
        <f t="shared" ref="N39:N45" si="10">IFERROR((H39-$I39)/H39,"")</f>
        <v/>
      </c>
    </row>
    <row r="40" spans="1:14">
      <c r="A40" t="s">
        <v>669</v>
      </c>
      <c r="B40">
        <v>455.7</v>
      </c>
      <c r="C40" s="6" cm="1">
        <f t="array" ref="C40">TREND($A$50:$A$51,$B$50:$B$51,$B40)</f>
        <v>3.089918256130801</v>
      </c>
      <c r="E40">
        <v>28</v>
      </c>
      <c r="F40" s="6">
        <f>'Avg. by State or Territory'!C82</f>
        <v>5.9169811320754739</v>
      </c>
      <c r="G40" s="6">
        <f>'Avg. by State or Territory'!L39</f>
        <v>4.7283018867924547</v>
      </c>
      <c r="H40" s="6">
        <f t="shared" si="3"/>
        <v>3.089918256130801</v>
      </c>
      <c r="I40" t="e">
        <f>IFERROR(_xlfn.XLOOKUP(A40,'Captive RE Pricing'!$A$9:$A$17,'Captive RE Pricing'!$B$9:$B$17),NA())</f>
        <v>#N/A</v>
      </c>
      <c r="J40">
        <v>0</v>
      </c>
      <c r="L40" s="507" t="str">
        <f t="shared" si="8"/>
        <v/>
      </c>
      <c r="M40" s="508" t="str">
        <f t="shared" si="9"/>
        <v/>
      </c>
      <c r="N40" s="509" t="str">
        <f t="shared" si="10"/>
        <v/>
      </c>
    </row>
    <row r="41" spans="1:14">
      <c r="A41" t="s">
        <v>670</v>
      </c>
      <c r="B41">
        <v>458.4</v>
      </c>
      <c r="C41" s="6" cm="1">
        <f t="array" ref="C41">TREND($A$50:$A$51,$B$50:$B$51,$B41)</f>
        <v>2.8692098092643121</v>
      </c>
      <c r="E41">
        <v>29</v>
      </c>
      <c r="F41" s="6">
        <f>'Avg. by State or Territory'!C83</f>
        <v>5.5075471698113212</v>
      </c>
      <c r="G41" s="6">
        <f>'Avg. by State or Territory'!L40</f>
        <v>4.3981132075471727</v>
      </c>
      <c r="H41" s="6">
        <f t="shared" si="3"/>
        <v>2.8692098092643121</v>
      </c>
      <c r="I41" t="e">
        <f>IFERROR(_xlfn.XLOOKUP(A41,'Captive RE Pricing'!$A$9:$A$17,'Captive RE Pricing'!$B$9:$B$17),NA())</f>
        <v>#N/A</v>
      </c>
      <c r="J41">
        <v>0</v>
      </c>
      <c r="L41" s="507" t="str">
        <f t="shared" si="8"/>
        <v/>
      </c>
      <c r="M41" s="508" t="str">
        <f t="shared" si="9"/>
        <v/>
      </c>
      <c r="N41" s="509" t="str">
        <f t="shared" si="10"/>
        <v/>
      </c>
    </row>
    <row r="42" spans="1:14">
      <c r="A42" t="s">
        <v>671</v>
      </c>
      <c r="B42">
        <v>459.2</v>
      </c>
      <c r="C42" s="6" cm="1">
        <f t="array" ref="C42">TREND($A$50:$A$51,$B$50:$B$51,$B42)</f>
        <v>2.8038147138964646</v>
      </c>
      <c r="E42">
        <v>30</v>
      </c>
      <c r="F42" s="6">
        <f>'Avg. by State or Territory'!C84</f>
        <v>4.2924528301886795</v>
      </c>
      <c r="G42" s="6">
        <f>'Avg. by State or Territory'!L41</f>
        <v>4.2792452830188736</v>
      </c>
      <c r="H42" s="6">
        <f t="shared" si="3"/>
        <v>2.8038147138964646</v>
      </c>
      <c r="I42" t="e">
        <f>IFERROR(_xlfn.XLOOKUP(A42,'Captive RE Pricing'!$A$9:$A$17,'Captive RE Pricing'!$B$9:$B$17),NA())</f>
        <v>#N/A</v>
      </c>
      <c r="J42">
        <v>0</v>
      </c>
      <c r="L42" s="507" t="str">
        <f t="shared" si="8"/>
        <v/>
      </c>
      <c r="M42" s="508" t="str">
        <f t="shared" si="9"/>
        <v/>
      </c>
      <c r="N42" s="509" t="str">
        <f t="shared" si="10"/>
        <v/>
      </c>
    </row>
    <row r="43" spans="1:14">
      <c r="A43" t="s">
        <v>672</v>
      </c>
      <c r="B43">
        <v>461.4</v>
      </c>
      <c r="C43" s="6" cm="1">
        <f t="array" ref="C43">TREND($A$50:$A$51,$B$50:$B$51,$B43)</f>
        <v>2.623978201634884</v>
      </c>
      <c r="E43">
        <v>31</v>
      </c>
      <c r="F43" s="6">
        <f>'Avg. by State or Territory'!C85</f>
        <v>4.1471698113207545</v>
      </c>
      <c r="G43" s="6">
        <f>'Avg. by State or Territory'!L42</f>
        <v>4.0150943396226459</v>
      </c>
      <c r="H43" s="6">
        <f t="shared" si="3"/>
        <v>2.623978201634884</v>
      </c>
      <c r="I43" t="e">
        <f>IFERROR(_xlfn.XLOOKUP(A43,'Captive RE Pricing'!$A$9:$A$17,'Captive RE Pricing'!$B$9:$B$17),NA())</f>
        <v>#N/A</v>
      </c>
      <c r="J43">
        <v>0</v>
      </c>
      <c r="L43" s="507" t="str">
        <f t="shared" si="8"/>
        <v/>
      </c>
      <c r="M43" s="508" t="str">
        <f t="shared" si="9"/>
        <v/>
      </c>
      <c r="N43" s="509" t="str">
        <f t="shared" si="10"/>
        <v/>
      </c>
    </row>
    <row r="44" spans="1:14">
      <c r="A44" t="s">
        <v>673</v>
      </c>
      <c r="B44">
        <v>462.5</v>
      </c>
      <c r="C44" s="6" cm="1">
        <f t="array" ref="C44">TREND($A$50:$A$51,$B$50:$B$51,$B44)</f>
        <v>2.5340599455040973</v>
      </c>
      <c r="E44">
        <v>32</v>
      </c>
      <c r="F44" s="6">
        <f>'Avg. by State or Territory'!C86</f>
        <v>4.120754716981132</v>
      </c>
      <c r="G44" s="6">
        <f>'Avg. by State or Territory'!L43</f>
        <v>3.8698113207547173</v>
      </c>
      <c r="H44" s="6">
        <f t="shared" si="3"/>
        <v>2.5340599455040973</v>
      </c>
      <c r="I44" t="e">
        <f>IFERROR(_xlfn.XLOOKUP(A44,'Captive RE Pricing'!$A$9:$A$17,'Captive RE Pricing'!$B$9:$B$17),NA())</f>
        <v>#N/A</v>
      </c>
      <c r="J44">
        <v>0</v>
      </c>
      <c r="L44" s="507" t="str">
        <f t="shared" si="8"/>
        <v/>
      </c>
      <c r="M44" s="508" t="str">
        <f t="shared" si="9"/>
        <v/>
      </c>
      <c r="N44" s="509" t="str">
        <f t="shared" si="10"/>
        <v/>
      </c>
    </row>
    <row r="45" spans="1:14">
      <c r="A45" t="s">
        <v>674</v>
      </c>
      <c r="B45">
        <v>466</v>
      </c>
      <c r="C45" s="6" cm="1">
        <f t="array" ref="C45">TREND($A$50:$A$51,$B$50:$B$51,$B45)</f>
        <v>2.247956403269761</v>
      </c>
      <c r="E45">
        <v>33</v>
      </c>
      <c r="F45" s="6">
        <f>'Avg. by State or Territory'!C87</f>
        <v>4.5566037735849072</v>
      </c>
      <c r="G45" s="6">
        <f>'Avg. by State or Territory'!L44</f>
        <v>3.4603773584905682</v>
      </c>
      <c r="H45" s="6">
        <f t="shared" si="3"/>
        <v>2.247956403269761</v>
      </c>
      <c r="I45" t="e">
        <f>IFERROR(_xlfn.XLOOKUP(A45,'Captive RE Pricing'!$A$9:$A$17,'Captive RE Pricing'!$B$9:$B$17),NA())</f>
        <v>#N/A</v>
      </c>
      <c r="J45">
        <v>0</v>
      </c>
      <c r="L45" s="507" t="str">
        <f t="shared" si="8"/>
        <v/>
      </c>
      <c r="M45" s="508" t="str">
        <f t="shared" si="9"/>
        <v/>
      </c>
      <c r="N45" s="509" t="str">
        <f t="shared" si="10"/>
        <v/>
      </c>
    </row>
    <row r="46" spans="1:14" ht="15.75" thickBot="1">
      <c r="A46" s="13" t="s">
        <v>675</v>
      </c>
      <c r="B46" s="13">
        <v>441.5</v>
      </c>
      <c r="C46" s="14" cm="1">
        <f t="array" ref="C46">TREND($A$50:$A$51,$B$50:$B$51,$B46)</f>
        <v>4.2506811989100868</v>
      </c>
      <c r="E46">
        <v>34</v>
      </c>
      <c r="F46" s="6">
        <f>'Avg. by State or Territory'!C88</f>
        <v>7.8056603773584925</v>
      </c>
      <c r="G46" s="6">
        <f>'Avg. by State or Territory'!L45</f>
        <v>6.4981132075471741</v>
      </c>
      <c r="H46" s="6">
        <f t="shared" si="3"/>
        <v>4.2506811989100868</v>
      </c>
      <c r="I46" t="e">
        <f>IFERROR(_xlfn.XLOOKUP(A46,'Captive RE Pricing'!$A$9:$A$17,'Captive RE Pricing'!$B$9:$B$17),NA())</f>
        <v>#N/A</v>
      </c>
      <c r="J46">
        <v>0</v>
      </c>
      <c r="L46" s="510">
        <f>AVERAGE(L12:L45)</f>
        <v>0.58219574067044078</v>
      </c>
      <c r="M46" s="511">
        <f t="shared" ref="M46:N46" si="11">AVERAGE(M12:M45)</f>
        <v>0.47824493152722702</v>
      </c>
      <c r="N46" s="512">
        <f t="shared" si="11"/>
        <v>0.20143575867368996</v>
      </c>
    </row>
    <row r="47" spans="1:14">
      <c r="A47" s="2" t="s">
        <v>676</v>
      </c>
    </row>
    <row r="49" spans="1:2">
      <c r="A49" s="5" t="s">
        <v>677</v>
      </c>
      <c r="B49" s="5" t="s">
        <v>678</v>
      </c>
    </row>
    <row r="50" spans="1:2">
      <c r="A50">
        <v>0</v>
      </c>
      <c r="B50">
        <v>493.5</v>
      </c>
    </row>
    <row r="51" spans="1:2">
      <c r="A51">
        <v>12</v>
      </c>
      <c r="B51">
        <v>346.7</v>
      </c>
    </row>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22B98-23BE-435F-9C83-9717B9E29C34}">
  <sheetPr>
    <tabColor theme="5" tint="0.39997558519241921"/>
  </sheetPr>
  <dimension ref="A1:L88"/>
  <sheetViews>
    <sheetView zoomScaleNormal="130" workbookViewId="0"/>
  </sheetViews>
  <sheetFormatPr defaultColWidth="8.7109375" defaultRowHeight="15"/>
  <cols>
    <col min="1" max="1" width="24.7109375" customWidth="1"/>
    <col min="2" max="2" width="16.140625" customWidth="1"/>
    <col min="3" max="12" width="11.28515625" customWidth="1"/>
  </cols>
  <sheetData>
    <row r="1" spans="1:12">
      <c r="A1" s="10" t="s">
        <v>107</v>
      </c>
      <c r="B1" t="s">
        <v>76</v>
      </c>
    </row>
    <row r="2" spans="1:12">
      <c r="B2" s="9">
        <v>2022</v>
      </c>
    </row>
    <row r="3" spans="1:12">
      <c r="B3" t="s">
        <v>77</v>
      </c>
    </row>
    <row r="4" spans="1:12">
      <c r="B4" t="s">
        <v>78</v>
      </c>
    </row>
    <row r="5" spans="1:12">
      <c r="B5" t="s">
        <v>679</v>
      </c>
    </row>
    <row r="9" spans="1:12">
      <c r="C9" s="11" t="s">
        <v>634</v>
      </c>
      <c r="D9" s="12"/>
      <c r="E9" s="12"/>
      <c r="F9" s="12"/>
      <c r="G9" s="12"/>
      <c r="H9" s="7" t="s">
        <v>635</v>
      </c>
      <c r="I9" s="8"/>
      <c r="J9" s="8"/>
      <c r="K9" s="8"/>
      <c r="L9" s="8"/>
    </row>
    <row r="10" spans="1:12">
      <c r="A10" s="10" t="s">
        <v>636</v>
      </c>
      <c r="B10" s="10" t="s">
        <v>680</v>
      </c>
      <c r="C10" s="5" t="s">
        <v>637</v>
      </c>
      <c r="D10" s="5" t="s">
        <v>681</v>
      </c>
      <c r="E10" s="5" t="s">
        <v>682</v>
      </c>
      <c r="F10" s="5" t="s">
        <v>683</v>
      </c>
      <c r="G10" s="5" t="s">
        <v>684</v>
      </c>
      <c r="H10" s="5" t="s">
        <v>637</v>
      </c>
      <c r="I10" s="5" t="s">
        <v>681</v>
      </c>
      <c r="J10" s="5" t="s">
        <v>682</v>
      </c>
      <c r="K10" s="5" t="s">
        <v>683</v>
      </c>
      <c r="L10" s="5" t="s">
        <v>684</v>
      </c>
    </row>
    <row r="11" spans="1:12">
      <c r="A11" t="s">
        <v>641</v>
      </c>
      <c r="B11" t="s">
        <v>685</v>
      </c>
      <c r="C11">
        <v>151.10000000000002</v>
      </c>
      <c r="D11">
        <v>176.10000000000002</v>
      </c>
      <c r="E11">
        <v>139.4</v>
      </c>
      <c r="F11">
        <v>193.8</v>
      </c>
      <c r="G11">
        <v>162.69999999999999</v>
      </c>
      <c r="H11" s="6" cm="1">
        <f t="array" ref="H11">TREND($A$49:$A$50,$B$49:$B$50,C11)</f>
        <v>9.9320754716981128</v>
      </c>
      <c r="I11" s="6" cm="1">
        <f t="array" ref="I11">TREND($A$49:$A$50,$B$49:$B$50,D11)</f>
        <v>6.6301886792452827</v>
      </c>
      <c r="J11" s="6" cm="1">
        <f t="array" ref="J11">TREND($A$49:$A$50,$B$49:$B$50,E11)</f>
        <v>11.47735849056604</v>
      </c>
      <c r="K11" s="6" cm="1">
        <f t="array" ref="K11">TREND($A$49:$A$50,$B$49:$B$50,F11)</f>
        <v>4.2924528301886795</v>
      </c>
      <c r="L11" s="6" cm="1">
        <f t="array" ref="L11">TREND($A$49:$A$50,$B$49:$B$50,G11)</f>
        <v>8.4000000000000057</v>
      </c>
    </row>
    <row r="12" spans="1:12">
      <c r="A12" t="s">
        <v>642</v>
      </c>
      <c r="B12" t="s">
        <v>686</v>
      </c>
      <c r="C12">
        <v>156.60000000000002</v>
      </c>
      <c r="D12">
        <v>165.8</v>
      </c>
      <c r="E12">
        <v>126.8</v>
      </c>
      <c r="F12">
        <v>199.4</v>
      </c>
      <c r="G12">
        <v>167.7</v>
      </c>
      <c r="H12" s="6" cm="1">
        <f t="array" ref="H12">TREND($A$49:$A$50,$B$49:$B$50,C12)</f>
        <v>9.2056603773584911</v>
      </c>
      <c r="I12" s="6" cm="1">
        <f t="array" ref="I12">TREND($A$49:$A$50,$B$49:$B$50,D12)</f>
        <v>7.9905660377358494</v>
      </c>
      <c r="J12" s="6" cm="1">
        <f t="array" ref="J12">TREND($A$49:$A$50,$B$49:$B$50,E12)</f>
        <v>13.141509433962266</v>
      </c>
      <c r="K12" s="6" cm="1">
        <f t="array" ref="K12">TREND($A$49:$A$50,$B$49:$B$50,F12)</f>
        <v>3.5528301886792448</v>
      </c>
      <c r="L12" s="6" cm="1">
        <f t="array" ref="L12">TREND($A$49:$A$50,$B$49:$B$50,G12)</f>
        <v>7.7396226415094382</v>
      </c>
    </row>
    <row r="13" spans="1:12">
      <c r="A13" t="s">
        <v>643</v>
      </c>
      <c r="B13" t="s">
        <v>686</v>
      </c>
      <c r="C13">
        <v>163.30000000000001</v>
      </c>
      <c r="D13">
        <v>171</v>
      </c>
      <c r="E13">
        <v>156.60000000000002</v>
      </c>
      <c r="F13">
        <v>173.60000000000002</v>
      </c>
      <c r="G13">
        <v>167.89999999999998</v>
      </c>
      <c r="H13" s="6" cm="1">
        <f t="array" ref="H13">TREND($A$49:$A$50,$B$49:$B$50,C13)</f>
        <v>8.3207547169811313</v>
      </c>
      <c r="I13" s="6" cm="1">
        <f t="array" ref="I13">TREND($A$49:$A$50,$B$49:$B$50,D13)</f>
        <v>7.3037735849056631</v>
      </c>
      <c r="J13" s="6" cm="1">
        <f t="array" ref="J13">TREND($A$49:$A$50,$B$49:$B$50,E13)</f>
        <v>9.2056603773584911</v>
      </c>
      <c r="K13" s="6" cm="1">
        <f t="array" ref="K13">TREND($A$49:$A$50,$B$49:$B$50,F13)</f>
        <v>6.9603773584905646</v>
      </c>
      <c r="L13" s="6" cm="1">
        <f t="array" ref="L13">TREND($A$49:$A$50,$B$49:$B$50,G13)</f>
        <v>7.7132075471698158</v>
      </c>
    </row>
    <row r="14" spans="1:12">
      <c r="A14" t="s">
        <v>644</v>
      </c>
      <c r="B14" t="s">
        <v>686</v>
      </c>
      <c r="C14">
        <v>162</v>
      </c>
      <c r="D14">
        <v>179.70000000000002</v>
      </c>
      <c r="E14">
        <v>155.10000000000002</v>
      </c>
      <c r="F14">
        <v>191.3</v>
      </c>
      <c r="G14">
        <v>170.1</v>
      </c>
      <c r="H14" s="6" cm="1">
        <f t="array" ref="H14">TREND($A$49:$A$50,$B$49:$B$50,C14)</f>
        <v>8.4924528301886824</v>
      </c>
      <c r="I14" s="6" cm="1">
        <f t="array" ref="I14">TREND($A$49:$A$50,$B$49:$B$50,D14)</f>
        <v>6.1547169811320757</v>
      </c>
      <c r="J14" s="6" cm="1">
        <f t="array" ref="J14">TREND($A$49:$A$50,$B$49:$B$50,E14)</f>
        <v>9.403773584905661</v>
      </c>
      <c r="K14" s="6" cm="1">
        <f t="array" ref="K14">TREND($A$49:$A$50,$B$49:$B$50,F14)</f>
        <v>4.6226415094339615</v>
      </c>
      <c r="L14" s="6" cm="1">
        <f t="array" ref="L14">TREND($A$49:$A$50,$B$49:$B$50,G14)</f>
        <v>7.4226415094339657</v>
      </c>
    </row>
    <row r="15" spans="1:12">
      <c r="A15" t="s">
        <v>645</v>
      </c>
      <c r="B15" t="s">
        <v>686</v>
      </c>
      <c r="C15">
        <v>161.80000000000001</v>
      </c>
      <c r="D15">
        <v>179.5</v>
      </c>
      <c r="E15">
        <v>155.30000000000001</v>
      </c>
      <c r="F15">
        <v>167.8</v>
      </c>
      <c r="G15">
        <v>170.6</v>
      </c>
      <c r="H15" s="6" cm="1">
        <f t="array" ref="H15">TREND($A$49:$A$50,$B$49:$B$50,C15)</f>
        <v>8.5188679245283012</v>
      </c>
      <c r="I15" s="6" cm="1">
        <f t="array" ref="I15">TREND($A$49:$A$50,$B$49:$B$50,D15)</f>
        <v>6.1811320754717016</v>
      </c>
      <c r="J15" s="6" cm="1">
        <f t="array" ref="J15">TREND($A$49:$A$50,$B$49:$B$50,E15)</f>
        <v>9.3773584905660385</v>
      </c>
      <c r="K15" s="6" cm="1">
        <f t="array" ref="K15">TREND($A$49:$A$50,$B$49:$B$50,F15)</f>
        <v>7.7264150943396253</v>
      </c>
      <c r="L15" s="6" cm="1">
        <f t="array" ref="L15">TREND($A$49:$A$50,$B$49:$B$50,G15)</f>
        <v>7.3566037735849079</v>
      </c>
    </row>
    <row r="16" spans="1:12">
      <c r="A16" t="s">
        <v>646</v>
      </c>
      <c r="B16" t="s">
        <v>686</v>
      </c>
      <c r="C16">
        <v>157.80000000000001</v>
      </c>
      <c r="D16">
        <v>188</v>
      </c>
      <c r="E16">
        <v>153.30000000000001</v>
      </c>
      <c r="F16">
        <v>187.70000000000002</v>
      </c>
      <c r="G16">
        <v>172.6</v>
      </c>
      <c r="H16" s="6" cm="1">
        <f t="array" ref="H16">TREND($A$49:$A$50,$B$49:$B$50,C16)</f>
        <v>9.0471698113207566</v>
      </c>
      <c r="I16" s="6" cm="1">
        <f t="array" ref="I16">TREND($A$49:$A$50,$B$49:$B$50,D16)</f>
        <v>5.0584905660377366</v>
      </c>
      <c r="J16" s="6" cm="1">
        <f t="array" ref="J16">TREND($A$49:$A$50,$B$49:$B$50,E16)</f>
        <v>9.6415094339622662</v>
      </c>
      <c r="K16" s="6" cm="1">
        <f t="array" ref="K16">TREND($A$49:$A$50,$B$49:$B$50,F16)</f>
        <v>5.0981132075471685</v>
      </c>
      <c r="L16" s="6" cm="1">
        <f t="array" ref="L16">TREND($A$49:$A$50,$B$49:$B$50,G16)</f>
        <v>7.0924528301886838</v>
      </c>
    </row>
    <row r="17" spans="1:12">
      <c r="A17" t="s">
        <v>647</v>
      </c>
      <c r="B17" t="s">
        <v>686</v>
      </c>
      <c r="C17">
        <v>157.80000000000001</v>
      </c>
      <c r="D17">
        <v>170.5</v>
      </c>
      <c r="E17">
        <v>147</v>
      </c>
      <c r="F17">
        <v>186.4</v>
      </c>
      <c r="G17">
        <v>173</v>
      </c>
      <c r="H17" s="6" cm="1">
        <f t="array" ref="H17">TREND($A$49:$A$50,$B$49:$B$50,C17)</f>
        <v>9.0471698113207566</v>
      </c>
      <c r="I17" s="6" cm="1">
        <f t="array" ref="I17">TREND($A$49:$A$50,$B$49:$B$50,D17)</f>
        <v>7.3698113207547209</v>
      </c>
      <c r="J17" s="6" cm="1">
        <f t="array" ref="J17">TREND($A$49:$A$50,$B$49:$B$50,E17)</f>
        <v>10.473584905660381</v>
      </c>
      <c r="K17" s="6" cm="1">
        <f t="array" ref="K17">TREND($A$49:$A$50,$B$49:$B$50,F17)</f>
        <v>5.2698113207547195</v>
      </c>
      <c r="L17" s="6" cm="1">
        <f t="array" ref="L17">TREND($A$49:$A$50,$B$49:$B$50,G17)</f>
        <v>7.0396226415094354</v>
      </c>
    </row>
    <row r="18" spans="1:12">
      <c r="A18" t="s">
        <v>648</v>
      </c>
      <c r="B18" t="s">
        <v>686</v>
      </c>
      <c r="C18">
        <v>168.3</v>
      </c>
      <c r="D18">
        <v>172.3</v>
      </c>
      <c r="E18">
        <v>161.80000000000001</v>
      </c>
      <c r="F18">
        <v>187.3</v>
      </c>
      <c r="G18">
        <v>173.7</v>
      </c>
      <c r="H18" s="6" cm="1">
        <f t="array" ref="H18">TREND($A$49:$A$50,$B$49:$B$50,C18)</f>
        <v>7.6603773584905674</v>
      </c>
      <c r="I18" s="6" cm="1">
        <f t="array" ref="I18">TREND($A$49:$A$50,$B$49:$B$50,D18)</f>
        <v>7.1320754716981156</v>
      </c>
      <c r="J18" s="6" cm="1">
        <f t="array" ref="J18">TREND($A$49:$A$50,$B$49:$B$50,E18)</f>
        <v>8.5188679245283012</v>
      </c>
      <c r="K18" s="6" cm="1">
        <f t="array" ref="K18">TREND($A$49:$A$50,$B$49:$B$50,F18)</f>
        <v>5.1509433962264168</v>
      </c>
      <c r="L18" s="6" cm="1">
        <f t="array" ref="L18">TREND($A$49:$A$50,$B$49:$B$50,G18)</f>
        <v>6.9471698113207587</v>
      </c>
    </row>
    <row r="19" spans="1:12">
      <c r="A19" t="s">
        <v>649</v>
      </c>
      <c r="B19" t="s">
        <v>686</v>
      </c>
      <c r="C19">
        <v>160.20000000000002</v>
      </c>
      <c r="D19">
        <v>177.5</v>
      </c>
      <c r="E19">
        <v>159.80000000000001</v>
      </c>
      <c r="F19">
        <v>198.5</v>
      </c>
      <c r="G19">
        <v>173.89999999999998</v>
      </c>
      <c r="H19" s="6" cm="1">
        <f t="array" ref="H19">TREND($A$49:$A$50,$B$49:$B$50,C19)</f>
        <v>8.7301886792452841</v>
      </c>
      <c r="I19" s="6" cm="1">
        <f t="array" ref="I19">TREND($A$49:$A$50,$B$49:$B$50,D19)</f>
        <v>6.4452830188679258</v>
      </c>
      <c r="J19" s="6" cm="1">
        <f t="array" ref="J19">TREND($A$49:$A$50,$B$49:$B$50,E19)</f>
        <v>8.7830188679245289</v>
      </c>
      <c r="K19" s="6" cm="1">
        <f t="array" ref="K19">TREND($A$49:$A$50,$B$49:$B$50,F19)</f>
        <v>3.6716981132075475</v>
      </c>
      <c r="L19" s="6" cm="1">
        <f t="array" ref="L19">TREND($A$49:$A$50,$B$49:$B$50,G19)</f>
        <v>6.9207547169811363</v>
      </c>
    </row>
    <row r="20" spans="1:12">
      <c r="A20" t="s">
        <v>650</v>
      </c>
      <c r="B20" t="s">
        <v>686</v>
      </c>
      <c r="C20">
        <v>171.60000000000002</v>
      </c>
      <c r="D20">
        <v>186</v>
      </c>
      <c r="E20">
        <v>173.9</v>
      </c>
      <c r="F20">
        <v>170.9</v>
      </c>
      <c r="G20">
        <v>175.29999999999998</v>
      </c>
      <c r="H20" s="6" cm="1">
        <f t="array" ref="H20">TREND($A$49:$A$50,$B$49:$B$50,C20)</f>
        <v>7.2245283018867923</v>
      </c>
      <c r="I20" s="6" cm="1">
        <f t="array" ref="I20">TREND($A$49:$A$50,$B$49:$B$50,D20)</f>
        <v>5.3226415094339643</v>
      </c>
      <c r="J20" s="6" cm="1">
        <f t="array" ref="J20">TREND($A$49:$A$50,$B$49:$B$50,E20)</f>
        <v>6.9207547169811328</v>
      </c>
      <c r="K20" s="6" cm="1">
        <f t="array" ref="K20">TREND($A$49:$A$50,$B$49:$B$50,F20)</f>
        <v>7.3169811320754725</v>
      </c>
      <c r="L20" s="6" cm="1">
        <f t="array" ref="L20">TREND($A$49:$A$50,$B$49:$B$50,G20)</f>
        <v>6.7358490566037794</v>
      </c>
    </row>
    <row r="21" spans="1:12">
      <c r="A21" t="s">
        <v>651</v>
      </c>
      <c r="B21" t="s">
        <v>686</v>
      </c>
      <c r="C21">
        <v>159.80000000000001</v>
      </c>
      <c r="D21">
        <v>176.3</v>
      </c>
      <c r="E21">
        <v>154.20000000000002</v>
      </c>
      <c r="F21">
        <v>187.70000000000002</v>
      </c>
      <c r="G21">
        <v>175.29999999999998</v>
      </c>
      <c r="H21" s="6" cm="1">
        <f t="array" ref="H21">TREND($A$49:$A$50,$B$49:$B$50,C21)</f>
        <v>8.7830188679245289</v>
      </c>
      <c r="I21" s="6" cm="1">
        <f t="array" ref="I21">TREND($A$49:$A$50,$B$49:$B$50,D21)</f>
        <v>6.6037735849056602</v>
      </c>
      <c r="J21" s="6" cm="1">
        <f t="array" ref="J21">TREND($A$49:$A$50,$B$49:$B$50,E21)</f>
        <v>9.5226415094339636</v>
      </c>
      <c r="K21" s="6" cm="1">
        <f t="array" ref="K21">TREND($A$49:$A$50,$B$49:$B$50,F21)</f>
        <v>5.0981132075471685</v>
      </c>
      <c r="L21" s="6" cm="1">
        <f t="array" ref="L21">TREND($A$49:$A$50,$B$49:$B$50,G21)</f>
        <v>6.7358490566037794</v>
      </c>
    </row>
    <row r="22" spans="1:12">
      <c r="A22" t="s">
        <v>652</v>
      </c>
      <c r="B22" t="s">
        <v>686</v>
      </c>
      <c r="C22">
        <v>165.4</v>
      </c>
      <c r="D22">
        <v>175.9</v>
      </c>
      <c r="E22">
        <v>153.30000000000001</v>
      </c>
      <c r="F22">
        <v>187.70000000000002</v>
      </c>
      <c r="G22">
        <v>177.29999999999998</v>
      </c>
      <c r="H22" s="6" cm="1">
        <f t="array" ref="H22">TREND($A$49:$A$50,$B$49:$B$50,C22)</f>
        <v>8.0433962264150978</v>
      </c>
      <c r="I22" s="6" cm="1">
        <f t="array" ref="I22">TREND($A$49:$A$50,$B$49:$B$50,D22)</f>
        <v>6.6566037735849086</v>
      </c>
      <c r="J22" s="6" cm="1">
        <f t="array" ref="J22">TREND($A$49:$A$50,$B$49:$B$50,E22)</f>
        <v>9.6415094339622662</v>
      </c>
      <c r="K22" s="6" cm="1">
        <f t="array" ref="K22">TREND($A$49:$A$50,$B$49:$B$50,F22)</f>
        <v>5.0981132075471685</v>
      </c>
      <c r="L22" s="6" cm="1">
        <f t="array" ref="L22">TREND($A$49:$A$50,$B$49:$B$50,G22)</f>
        <v>6.4716981132075517</v>
      </c>
    </row>
    <row r="23" spans="1:12">
      <c r="A23" t="s">
        <v>653</v>
      </c>
      <c r="B23" t="s">
        <v>686</v>
      </c>
      <c r="C23">
        <v>168.70000000000002</v>
      </c>
      <c r="D23">
        <v>187.10000000000002</v>
      </c>
      <c r="E23">
        <v>163.80000000000001</v>
      </c>
      <c r="F23">
        <v>187.70000000000002</v>
      </c>
      <c r="G23">
        <v>177.7</v>
      </c>
      <c r="H23" s="6" cm="1">
        <f t="array" ref="H23">TREND($A$49:$A$50,$B$49:$B$50,C23)</f>
        <v>7.6075471698113226</v>
      </c>
      <c r="I23" s="6" cm="1">
        <f t="array" ref="I23">TREND($A$49:$A$50,$B$49:$B$50,D23)</f>
        <v>5.1773584905660357</v>
      </c>
      <c r="J23" s="6" cm="1">
        <f t="array" ref="J23">TREND($A$49:$A$50,$B$49:$B$50,E23)</f>
        <v>8.2547169811320771</v>
      </c>
      <c r="K23" s="6" cm="1">
        <f t="array" ref="K23">TREND($A$49:$A$50,$B$49:$B$50,F23)</f>
        <v>5.0981132075471685</v>
      </c>
      <c r="L23" s="6" cm="1">
        <f t="array" ref="L23">TREND($A$49:$A$50,$B$49:$B$50,G23)</f>
        <v>6.4188679245283069</v>
      </c>
    </row>
    <row r="24" spans="1:12">
      <c r="A24" t="s">
        <v>654</v>
      </c>
      <c r="B24" t="s">
        <v>686</v>
      </c>
      <c r="C24">
        <v>170.70000000000002</v>
      </c>
      <c r="D24">
        <v>192</v>
      </c>
      <c r="E24">
        <v>149</v>
      </c>
      <c r="F24">
        <v>206.3</v>
      </c>
      <c r="G24">
        <v>180.39999999999998</v>
      </c>
      <c r="H24" s="6" cm="1">
        <f t="array" ref="H24">TREND($A$49:$A$50,$B$49:$B$50,C24)</f>
        <v>7.3433962264150949</v>
      </c>
      <c r="I24" s="6" cm="1">
        <f t="array" ref="I24">TREND($A$49:$A$50,$B$49:$B$50,D24)</f>
        <v>4.5301886792452848</v>
      </c>
      <c r="J24" s="6" cm="1">
        <f t="array" ref="J24">TREND($A$49:$A$50,$B$49:$B$50,E24)</f>
        <v>10.209433962264153</v>
      </c>
      <c r="K24" s="6" cm="1">
        <f t="array" ref="K24">TREND($A$49:$A$50,$B$49:$B$50,F24)</f>
        <v>2.6415094339622627</v>
      </c>
      <c r="L24" s="6" cm="1">
        <f t="array" ref="L24">TREND($A$49:$A$50,$B$49:$B$50,G24)</f>
        <v>6.0622641509434025</v>
      </c>
    </row>
    <row r="25" spans="1:12">
      <c r="A25" t="s">
        <v>655</v>
      </c>
      <c r="B25" t="s">
        <v>686</v>
      </c>
      <c r="C25">
        <v>175.20000000000002</v>
      </c>
      <c r="D25">
        <v>197.20000000000002</v>
      </c>
      <c r="E25">
        <v>149.20000000000002</v>
      </c>
      <c r="F25">
        <v>181.9</v>
      </c>
      <c r="G25">
        <v>181.79999999999998</v>
      </c>
      <c r="H25" s="6" cm="1">
        <f t="array" ref="H25">TREND($A$49:$A$50,$B$49:$B$50,C25)</f>
        <v>6.7490566037735853</v>
      </c>
      <c r="I25" s="6" cm="1">
        <f t="array" ref="I25">TREND($A$49:$A$50,$B$49:$B$50,D25)</f>
        <v>3.8433962264150949</v>
      </c>
      <c r="J25" s="6" cm="1">
        <f t="array" ref="J25">TREND($A$49:$A$50,$B$49:$B$50,E25)</f>
        <v>10.183018867924527</v>
      </c>
      <c r="K25" s="6" cm="1">
        <f t="array" ref="K25">TREND($A$49:$A$50,$B$49:$B$50,F25)</f>
        <v>5.8641509433962291</v>
      </c>
      <c r="L25" s="6" cm="1">
        <f t="array" ref="L25">TREND($A$49:$A$50,$B$49:$B$50,G25)</f>
        <v>5.8773584905660421</v>
      </c>
    </row>
    <row r="26" spans="1:12">
      <c r="A26" t="s">
        <v>656</v>
      </c>
      <c r="B26" t="s">
        <v>686</v>
      </c>
      <c r="C26">
        <v>178.8</v>
      </c>
      <c r="D26">
        <v>189.3</v>
      </c>
      <c r="E26">
        <v>177.5</v>
      </c>
      <c r="F26">
        <v>182.10000000000002</v>
      </c>
      <c r="G26">
        <v>182</v>
      </c>
      <c r="H26" s="6" cm="1">
        <f t="array" ref="H26">TREND($A$49:$A$50,$B$49:$B$50,C26)</f>
        <v>6.2735849056603783</v>
      </c>
      <c r="I26" s="6" cm="1">
        <f t="array" ref="I26">TREND($A$49:$A$50,$B$49:$B$50,D26)</f>
        <v>4.8867924528301891</v>
      </c>
      <c r="J26" s="6" cm="1">
        <f t="array" ref="J26">TREND($A$49:$A$50,$B$49:$B$50,E26)</f>
        <v>6.4452830188679258</v>
      </c>
      <c r="K26" s="6" cm="1">
        <f t="array" ref="K26">TREND($A$49:$A$50,$B$49:$B$50,F26)</f>
        <v>5.8377358490566031</v>
      </c>
      <c r="L26" s="6" cm="1">
        <f t="array" ref="L26">TREND($A$49:$A$50,$B$49:$B$50,G26)</f>
        <v>5.8509433962264161</v>
      </c>
    </row>
    <row r="27" spans="1:12">
      <c r="A27" t="s">
        <v>657</v>
      </c>
      <c r="B27" t="s">
        <v>686</v>
      </c>
      <c r="C27">
        <v>168.70000000000002</v>
      </c>
      <c r="D27">
        <v>185.5</v>
      </c>
      <c r="E27">
        <v>147.9</v>
      </c>
      <c r="F27">
        <v>198.9</v>
      </c>
      <c r="G27">
        <v>182.39999999999998</v>
      </c>
      <c r="H27" s="6" cm="1">
        <f t="array" ref="H27">TREND($A$49:$A$50,$B$49:$B$50,C27)</f>
        <v>7.6075471698113226</v>
      </c>
      <c r="I27" s="6" cm="1">
        <f t="array" ref="I27">TREND($A$49:$A$50,$B$49:$B$50,D27)</f>
        <v>5.3886792452830221</v>
      </c>
      <c r="J27" s="6" cm="1">
        <f t="array" ref="J27">TREND($A$49:$A$50,$B$49:$B$50,E27)</f>
        <v>10.354716981132079</v>
      </c>
      <c r="K27" s="6" cm="1">
        <f t="array" ref="K27">TREND($A$49:$A$50,$B$49:$B$50,F27)</f>
        <v>3.6188679245283026</v>
      </c>
      <c r="L27" s="6" cm="1">
        <f t="array" ref="L27">TREND($A$49:$A$50,$B$49:$B$50,G27)</f>
        <v>5.7981132075471749</v>
      </c>
    </row>
    <row r="28" spans="1:12">
      <c r="A28" t="s">
        <v>658</v>
      </c>
      <c r="B28" t="s">
        <v>686</v>
      </c>
      <c r="C28">
        <v>167.20000000000002</v>
      </c>
      <c r="D28">
        <v>199.60000000000002</v>
      </c>
      <c r="E28">
        <v>156.4</v>
      </c>
      <c r="F28">
        <v>204.5</v>
      </c>
      <c r="G28">
        <v>183.6</v>
      </c>
      <c r="H28" s="6" cm="1">
        <f t="array" ref="H28">TREND($A$49:$A$50,$B$49:$B$50,C28)</f>
        <v>7.8056603773584925</v>
      </c>
      <c r="I28" s="6" cm="1">
        <f t="array" ref="I28">TREND($A$49:$A$50,$B$49:$B$50,D28)</f>
        <v>3.5264150943396224</v>
      </c>
      <c r="J28" s="6" cm="1">
        <f t="array" ref="J28">TREND($A$49:$A$50,$B$49:$B$50,E28)</f>
        <v>9.2320754716981135</v>
      </c>
      <c r="K28" s="6" cm="1">
        <f t="array" ref="K28">TREND($A$49:$A$50,$B$49:$B$50,F28)</f>
        <v>2.879245283018868</v>
      </c>
      <c r="L28" s="6" cm="1">
        <f t="array" ref="L28">TREND($A$49:$A$50,$B$49:$B$50,G28)</f>
        <v>5.6396226415094368</v>
      </c>
    </row>
    <row r="29" spans="1:12">
      <c r="A29" t="s">
        <v>659</v>
      </c>
      <c r="B29" t="s">
        <v>686</v>
      </c>
      <c r="C29">
        <v>183.5</v>
      </c>
      <c r="D29">
        <v>188.9</v>
      </c>
      <c r="E29">
        <v>177.70000000000002</v>
      </c>
      <c r="F29">
        <v>202.10000000000002</v>
      </c>
      <c r="G29">
        <v>184.89999999999998</v>
      </c>
      <c r="H29" s="6" cm="1">
        <f t="array" ref="H29">TREND($A$49:$A$50,$B$49:$B$50,C29)</f>
        <v>5.6528301886792462</v>
      </c>
      <c r="I29" s="6" cm="1">
        <f t="array" ref="I29">TREND($A$49:$A$50,$B$49:$B$50,D29)</f>
        <v>4.939622641509434</v>
      </c>
      <c r="J29" s="6" cm="1">
        <f t="array" ref="J29">TREND($A$49:$A$50,$B$49:$B$50,E29)</f>
        <v>6.4188679245283033</v>
      </c>
      <c r="K29" s="6" cm="1">
        <f t="array" ref="K29">TREND($A$49:$A$50,$B$49:$B$50,F29)</f>
        <v>3.1962264150943369</v>
      </c>
      <c r="L29" s="6" cm="1">
        <f t="array" ref="L29">TREND($A$49:$A$50,$B$49:$B$50,G29)</f>
        <v>5.4679245283018929</v>
      </c>
    </row>
    <row r="30" spans="1:12">
      <c r="A30" t="s">
        <v>660</v>
      </c>
      <c r="B30" t="s">
        <v>686</v>
      </c>
      <c r="C30">
        <v>166.70000000000002</v>
      </c>
      <c r="D30">
        <v>185.5</v>
      </c>
      <c r="E30">
        <v>150.60000000000002</v>
      </c>
      <c r="F30">
        <v>200.9</v>
      </c>
      <c r="G30">
        <v>184.89999999999998</v>
      </c>
      <c r="H30" s="6" cm="1">
        <f t="array" ref="H30">TREND($A$49:$A$50,$B$49:$B$50,C30)</f>
        <v>7.8716981132075468</v>
      </c>
      <c r="I30" s="6" cm="1">
        <f t="array" ref="I30">TREND($A$49:$A$50,$B$49:$B$50,D30)</f>
        <v>5.3886792452830221</v>
      </c>
      <c r="J30" s="6" cm="1">
        <f t="array" ref="J30">TREND($A$49:$A$50,$B$49:$B$50,E30)</f>
        <v>9.9981132075471706</v>
      </c>
      <c r="K30" s="6" cm="1">
        <f t="array" ref="K30">TREND($A$49:$A$50,$B$49:$B$50,F30)</f>
        <v>3.3547169811320749</v>
      </c>
      <c r="L30" s="6" cm="1">
        <f t="array" ref="L30">TREND($A$49:$A$50,$B$49:$B$50,G30)</f>
        <v>5.4679245283018929</v>
      </c>
    </row>
    <row r="31" spans="1:12">
      <c r="A31" t="s">
        <v>661</v>
      </c>
      <c r="B31" t="s">
        <v>686</v>
      </c>
      <c r="C31">
        <v>181</v>
      </c>
      <c r="D31">
        <v>194.5</v>
      </c>
      <c r="E31">
        <v>181</v>
      </c>
      <c r="F31">
        <v>203.4</v>
      </c>
      <c r="G31">
        <v>185.39999999999998</v>
      </c>
      <c r="H31" s="6" cm="1">
        <f t="array" ref="H31">TREND($A$49:$A$50,$B$49:$B$50,C31)</f>
        <v>5.9830188679245317</v>
      </c>
      <c r="I31" s="6" cm="1">
        <f t="array" ref="I31">TREND($A$49:$A$50,$B$49:$B$50,D31)</f>
        <v>4.2000000000000028</v>
      </c>
      <c r="J31" s="6" cm="1">
        <f t="array" ref="J31">TREND($A$49:$A$50,$B$49:$B$50,E31)</f>
        <v>5.9830188679245317</v>
      </c>
      <c r="K31" s="6" cm="1">
        <f t="array" ref="K31">TREND($A$49:$A$50,$B$49:$B$50,F31)</f>
        <v>3.024528301886793</v>
      </c>
      <c r="L31" s="6" cm="1">
        <f t="array" ref="L31">TREND($A$49:$A$50,$B$49:$B$50,G31)</f>
        <v>5.4018867924528351</v>
      </c>
    </row>
    <row r="32" spans="1:12">
      <c r="A32" t="s">
        <v>662</v>
      </c>
      <c r="B32" t="s">
        <v>686</v>
      </c>
      <c r="C32">
        <v>188</v>
      </c>
      <c r="D32">
        <v>187.5</v>
      </c>
      <c r="E32">
        <v>172.3</v>
      </c>
      <c r="F32">
        <v>197.10000000000002</v>
      </c>
      <c r="G32">
        <v>185.79999999999998</v>
      </c>
      <c r="H32" s="6" cm="1">
        <f t="array" ref="H32">TREND($A$49:$A$50,$B$49:$B$50,C32)</f>
        <v>5.0584905660377366</v>
      </c>
      <c r="I32" s="6" cm="1">
        <f t="array" ref="I32">TREND($A$49:$A$50,$B$49:$B$50,D32)</f>
        <v>5.1245283018867944</v>
      </c>
      <c r="J32" s="6" cm="1">
        <f t="array" ref="J32">TREND($A$49:$A$50,$B$49:$B$50,E32)</f>
        <v>7.1320754716981156</v>
      </c>
      <c r="K32" s="6" cm="1">
        <f t="array" ref="K32">TREND($A$49:$A$50,$B$49:$B$50,F32)</f>
        <v>3.8566037735849044</v>
      </c>
      <c r="L32" s="6" cm="1">
        <f t="array" ref="L32">TREND($A$49:$A$50,$B$49:$B$50,G32)</f>
        <v>5.3490566037735903</v>
      </c>
    </row>
    <row r="33" spans="1:12">
      <c r="A33" t="s">
        <v>663</v>
      </c>
      <c r="B33" t="s">
        <v>685</v>
      </c>
      <c r="C33">
        <v>180.4</v>
      </c>
      <c r="D33">
        <v>194.20000000000002</v>
      </c>
      <c r="E33">
        <v>178.10000000000002</v>
      </c>
      <c r="F33">
        <v>203.9</v>
      </c>
      <c r="G33">
        <v>186.29999999999998</v>
      </c>
      <c r="H33" s="6" cm="1">
        <f t="array" ref="H33">TREND($A$49:$A$50,$B$49:$B$50,C33)</f>
        <v>6.062264150943399</v>
      </c>
      <c r="I33" s="6" cm="1">
        <f t="array" ref="I33">TREND($A$49:$A$50,$B$49:$B$50,D33)</f>
        <v>4.2396226415094347</v>
      </c>
      <c r="J33" s="6" cm="1">
        <f t="array" ref="J33">TREND($A$49:$A$50,$B$49:$B$50,E33)</f>
        <v>6.366037735849055</v>
      </c>
      <c r="K33" s="6" cm="1">
        <f t="array" ref="K33">TREND($A$49:$A$50,$B$49:$B$50,F33)</f>
        <v>2.9584905660377352</v>
      </c>
      <c r="L33" s="6" cm="1">
        <f t="array" ref="L33">TREND($A$49:$A$50,$B$49:$B$50,G33)</f>
        <v>5.2830188679245325</v>
      </c>
    </row>
    <row r="34" spans="1:12">
      <c r="A34" t="s">
        <v>664</v>
      </c>
      <c r="B34" t="s">
        <v>685</v>
      </c>
      <c r="C34">
        <v>139.80000000000001</v>
      </c>
      <c r="D34">
        <v>188.4</v>
      </c>
      <c r="E34">
        <v>160.70000000000002</v>
      </c>
      <c r="F34" t="e">
        <f>NA()</f>
        <v>#N/A</v>
      </c>
      <c r="G34">
        <v>186.29999999999998</v>
      </c>
      <c r="H34" s="6" cm="1">
        <f t="array" ref="H34">TREND($A$49:$A$50,$B$49:$B$50,C34)</f>
        <v>11.424528301886795</v>
      </c>
      <c r="I34" s="6" cm="1">
        <f t="array" ref="I34">TREND($A$49:$A$50,$B$49:$B$50,D34)</f>
        <v>5.0056603773584918</v>
      </c>
      <c r="J34" s="6" cm="1">
        <f t="array" ref="J34">TREND($A$49:$A$50,$B$49:$B$50,E34)</f>
        <v>8.6641509433962263</v>
      </c>
      <c r="K34" s="6" t="e" cm="1">
        <f t="array" ref="K34">TREND($A$49:$A$50,$B$49:$B$50,F34)</f>
        <v>#VALUE!</v>
      </c>
      <c r="L34" s="6" cm="1">
        <f t="array" ref="L34">TREND($A$49:$A$50,$B$49:$B$50,G34)</f>
        <v>5.2830188679245325</v>
      </c>
    </row>
    <row r="35" spans="1:12">
      <c r="A35" t="s">
        <v>665</v>
      </c>
      <c r="B35" t="s">
        <v>686</v>
      </c>
      <c r="C35">
        <v>182.8</v>
      </c>
      <c r="D35">
        <v>192.9</v>
      </c>
      <c r="E35">
        <v>174.5</v>
      </c>
      <c r="F35">
        <v>196</v>
      </c>
      <c r="G35">
        <v>187.6</v>
      </c>
      <c r="H35" s="6" cm="1">
        <f t="array" ref="H35">TREND($A$49:$A$50,$B$49:$B$50,C35)</f>
        <v>5.7452830188679265</v>
      </c>
      <c r="I35" s="6" cm="1">
        <f t="array" ref="I35">TREND($A$49:$A$50,$B$49:$B$50,D35)</f>
        <v>4.4113207547169822</v>
      </c>
      <c r="J35" s="6" cm="1">
        <f t="array" ref="J35">TREND($A$49:$A$50,$B$49:$B$50,E35)</f>
        <v>6.8415094339622655</v>
      </c>
      <c r="K35" s="6" cm="1">
        <f t="array" ref="K35">TREND($A$49:$A$50,$B$49:$B$50,F35)</f>
        <v>4.001886792452833</v>
      </c>
      <c r="L35" s="6" cm="1">
        <f t="array" ref="L35">TREND($A$49:$A$50,$B$49:$B$50,G35)</f>
        <v>5.111320754716985</v>
      </c>
    </row>
    <row r="36" spans="1:12">
      <c r="A36" t="s">
        <v>666</v>
      </c>
      <c r="B36" t="s">
        <v>686</v>
      </c>
      <c r="C36">
        <v>181.8</v>
      </c>
      <c r="D36">
        <v>203.4</v>
      </c>
      <c r="E36">
        <v>180.8</v>
      </c>
      <c r="F36">
        <v>212.8</v>
      </c>
      <c r="G36">
        <v>188</v>
      </c>
      <c r="H36" s="6" cm="1">
        <f t="array" ref="H36">TREND($A$49:$A$50,$B$49:$B$50,C36)</f>
        <v>5.8773584905660385</v>
      </c>
      <c r="I36" s="6" cm="1">
        <f t="array" ref="I36">TREND($A$49:$A$50,$B$49:$B$50,D36)</f>
        <v>3.024528301886793</v>
      </c>
      <c r="J36" s="6" cm="1">
        <f t="array" ref="J36">TREND($A$49:$A$50,$B$49:$B$50,E36)</f>
        <v>6.0094339622641506</v>
      </c>
      <c r="K36" s="6" cm="1">
        <f t="array" ref="K36">TREND($A$49:$A$50,$B$49:$B$50,F36)</f>
        <v>1.7830188679245289</v>
      </c>
      <c r="L36" s="6" cm="1">
        <f t="array" ref="L36">TREND($A$49:$A$50,$B$49:$B$50,G36)</f>
        <v>5.0584905660377366</v>
      </c>
    </row>
    <row r="37" spans="1:12">
      <c r="A37" t="s">
        <v>667</v>
      </c>
      <c r="B37" t="s">
        <v>686</v>
      </c>
      <c r="C37">
        <v>175.9</v>
      </c>
      <c r="D37">
        <v>197.4</v>
      </c>
      <c r="E37">
        <v>173.9</v>
      </c>
      <c r="F37">
        <v>211.70000000000002</v>
      </c>
      <c r="G37">
        <v>188</v>
      </c>
      <c r="H37" s="6" cm="1">
        <f t="array" ref="H37">TREND($A$49:$A$50,$B$49:$B$50,C37)</f>
        <v>6.6566037735849086</v>
      </c>
      <c r="I37" s="6" cm="1">
        <f t="array" ref="I37">TREND($A$49:$A$50,$B$49:$B$50,D37)</f>
        <v>3.8169811320754725</v>
      </c>
      <c r="J37" s="6" cm="1">
        <f t="array" ref="J37">TREND($A$49:$A$50,$B$49:$B$50,E37)</f>
        <v>6.9207547169811328</v>
      </c>
      <c r="K37" s="6" cm="1">
        <f t="array" ref="K37">TREND($A$49:$A$50,$B$49:$B$50,F37)</f>
        <v>1.9283018867924504</v>
      </c>
      <c r="L37" s="6" cm="1">
        <f t="array" ref="L37">TREND($A$49:$A$50,$B$49:$B$50,G37)</f>
        <v>5.0584905660377366</v>
      </c>
    </row>
    <row r="38" spans="1:12">
      <c r="A38" t="s">
        <v>668</v>
      </c>
      <c r="B38" t="s">
        <v>685</v>
      </c>
      <c r="C38">
        <v>177</v>
      </c>
      <c r="D38">
        <v>198.5</v>
      </c>
      <c r="E38">
        <v>164.70000000000002</v>
      </c>
      <c r="F38">
        <v>214.20000000000002</v>
      </c>
      <c r="G38">
        <v>190.1</v>
      </c>
      <c r="H38" s="6" cm="1">
        <f t="array" ref="H38">TREND($A$49:$A$50,$B$49:$B$50,C38)</f>
        <v>6.5113207547169836</v>
      </c>
      <c r="I38" s="6" cm="1">
        <f t="array" ref="I38">TREND($A$49:$A$50,$B$49:$B$50,D38)</f>
        <v>3.6716981132075475</v>
      </c>
      <c r="J38" s="6" cm="1">
        <f t="array" ref="J38">TREND($A$49:$A$50,$B$49:$B$50,E38)</f>
        <v>8.1358490566037744</v>
      </c>
      <c r="K38" s="6" cm="1">
        <f t="array" ref="K38">TREND($A$49:$A$50,$B$49:$B$50,F38)</f>
        <v>1.5981132075471685</v>
      </c>
      <c r="L38" s="6" cm="1">
        <f t="array" ref="L38">TREND($A$49:$A$50,$B$49:$B$50,G38)</f>
        <v>4.7811320754716995</v>
      </c>
    </row>
    <row r="39" spans="1:12">
      <c r="A39" t="s">
        <v>669</v>
      </c>
      <c r="B39" t="s">
        <v>685</v>
      </c>
      <c r="C39">
        <v>181.5</v>
      </c>
      <c r="D39">
        <v>208.10000000000002</v>
      </c>
      <c r="E39">
        <v>180.4</v>
      </c>
      <c r="F39">
        <v>223.8</v>
      </c>
      <c r="G39">
        <v>190.5</v>
      </c>
      <c r="H39" s="6" cm="1">
        <f t="array" ref="H39">TREND($A$49:$A$50,$B$49:$B$50,C39)</f>
        <v>5.9169811320754739</v>
      </c>
      <c r="I39" s="6" cm="1">
        <f t="array" ref="I39">TREND($A$49:$A$50,$B$49:$B$50,D39)</f>
        <v>2.4037735849056574</v>
      </c>
      <c r="J39" s="6" cm="1">
        <f t="array" ref="J39">TREND($A$49:$A$50,$B$49:$B$50,E39)</f>
        <v>6.062264150943399</v>
      </c>
      <c r="K39" s="6" cm="1">
        <f t="array" ref="K39">TREND($A$49:$A$50,$B$49:$B$50,F39)</f>
        <v>0.33018867924528195</v>
      </c>
      <c r="L39" s="6" cm="1">
        <f t="array" ref="L39">TREND($A$49:$A$50,$B$49:$B$50,G39)</f>
        <v>4.7283018867924547</v>
      </c>
    </row>
    <row r="40" spans="1:12">
      <c r="A40" t="s">
        <v>670</v>
      </c>
      <c r="B40" t="s">
        <v>686</v>
      </c>
      <c r="C40">
        <v>184.60000000000002</v>
      </c>
      <c r="D40">
        <v>195.10000000000002</v>
      </c>
      <c r="E40">
        <v>181</v>
      </c>
      <c r="F40">
        <v>203.60000000000002</v>
      </c>
      <c r="G40">
        <v>193</v>
      </c>
      <c r="H40" s="6" cm="1">
        <f t="array" ref="H40">TREND($A$49:$A$50,$B$49:$B$50,C40)</f>
        <v>5.5075471698113212</v>
      </c>
      <c r="I40" s="6" cm="1">
        <f t="array" ref="I40">TREND($A$49:$A$50,$B$49:$B$50,D40)</f>
        <v>4.120754716981132</v>
      </c>
      <c r="J40" s="6" cm="1">
        <f t="array" ref="J40">TREND($A$49:$A$50,$B$49:$B$50,E40)</f>
        <v>5.9830188679245317</v>
      </c>
      <c r="K40" s="6" cm="1">
        <f t="array" ref="K40">TREND($A$49:$A$50,$B$49:$B$50,F40)</f>
        <v>2.998113207547167</v>
      </c>
      <c r="L40" s="6" cm="1">
        <f t="array" ref="L40">TREND($A$49:$A$50,$B$49:$B$50,G40)</f>
        <v>4.3981132075471727</v>
      </c>
    </row>
    <row r="41" spans="1:12">
      <c r="A41" t="s">
        <v>671</v>
      </c>
      <c r="B41" t="s">
        <v>685</v>
      </c>
      <c r="C41">
        <v>193.8</v>
      </c>
      <c r="D41">
        <v>209.3</v>
      </c>
      <c r="E41">
        <v>199.4</v>
      </c>
      <c r="F41">
        <v>220.9</v>
      </c>
      <c r="G41">
        <v>193.89999999999998</v>
      </c>
      <c r="H41" s="6" cm="1">
        <f t="array" ref="H41">TREND($A$49:$A$50,$B$49:$B$50,C41)</f>
        <v>4.2924528301886795</v>
      </c>
      <c r="I41" s="6" cm="1">
        <f t="array" ref="I41">TREND($A$49:$A$50,$B$49:$B$50,D41)</f>
        <v>2.2452830188679229</v>
      </c>
      <c r="J41" s="6" cm="1">
        <f t="array" ref="J41">TREND($A$49:$A$50,$B$49:$B$50,E41)</f>
        <v>3.5528301886792448</v>
      </c>
      <c r="K41" s="6" cm="1">
        <f t="array" ref="K41">TREND($A$49:$A$50,$B$49:$B$50,F41)</f>
        <v>0.71320754716981227</v>
      </c>
      <c r="L41" s="6" cm="1">
        <f t="array" ref="L41">TREND($A$49:$A$50,$B$49:$B$50,G41)</f>
        <v>4.2792452830188736</v>
      </c>
    </row>
    <row r="42" spans="1:12">
      <c r="A42" t="s">
        <v>672</v>
      </c>
      <c r="B42" t="s">
        <v>685</v>
      </c>
      <c r="C42">
        <v>194.9</v>
      </c>
      <c r="D42">
        <v>213.5</v>
      </c>
      <c r="E42">
        <v>204.60000000000002</v>
      </c>
      <c r="F42">
        <v>221.5</v>
      </c>
      <c r="G42">
        <v>195.89999999999998</v>
      </c>
      <c r="H42" s="6" cm="1">
        <f t="array" ref="H42">TREND($A$49:$A$50,$B$49:$B$50,C42)</f>
        <v>4.1471698113207545</v>
      </c>
      <c r="I42" s="6" cm="1">
        <f t="array" ref="I42">TREND($A$49:$A$50,$B$49:$B$50,D42)</f>
        <v>1.6905660377358487</v>
      </c>
      <c r="J42" s="6" cm="1">
        <f t="array" ref="J42">TREND($A$49:$A$50,$B$49:$B$50,E42)</f>
        <v>2.866037735849055</v>
      </c>
      <c r="K42" s="6" cm="1">
        <f t="array" ref="K42">TREND($A$49:$A$50,$B$49:$B$50,F42)</f>
        <v>0.63396226415094503</v>
      </c>
      <c r="L42" s="6" cm="1">
        <f t="array" ref="L42">TREND($A$49:$A$50,$B$49:$B$50,G42)</f>
        <v>4.0150943396226459</v>
      </c>
    </row>
    <row r="43" spans="1:12">
      <c r="A43" t="s">
        <v>673</v>
      </c>
      <c r="B43" t="s">
        <v>686</v>
      </c>
      <c r="C43">
        <v>195.10000000000002</v>
      </c>
      <c r="D43">
        <v>197.60000000000002</v>
      </c>
      <c r="E43">
        <v>189.5</v>
      </c>
      <c r="F43">
        <v>201.20000000000002</v>
      </c>
      <c r="G43">
        <v>197</v>
      </c>
      <c r="H43" s="6" cm="1">
        <f t="array" ref="H43">TREND($A$49:$A$50,$B$49:$B$50,C43)</f>
        <v>4.120754716981132</v>
      </c>
      <c r="I43" s="6" cm="1">
        <f t="array" ref="I43">TREND($A$49:$A$50,$B$49:$B$50,D43)</f>
        <v>3.7905660377358465</v>
      </c>
      <c r="J43" s="6" cm="1">
        <f t="array" ref="J43">TREND($A$49:$A$50,$B$49:$B$50,E43)</f>
        <v>4.8603773584905667</v>
      </c>
      <c r="K43" s="6" cm="1">
        <f t="array" ref="K43">TREND($A$49:$A$50,$B$49:$B$50,F43)</f>
        <v>3.3150943396226396</v>
      </c>
      <c r="L43" s="6" cm="1">
        <f t="array" ref="L43">TREND($A$49:$A$50,$B$49:$B$50,G43)</f>
        <v>3.8698113207547173</v>
      </c>
    </row>
    <row r="44" spans="1:12">
      <c r="A44" t="s">
        <v>674</v>
      </c>
      <c r="B44" t="s">
        <v>685</v>
      </c>
      <c r="C44">
        <v>191.8</v>
      </c>
      <c r="D44">
        <v>205.4</v>
      </c>
      <c r="E44">
        <v>193.10000000000002</v>
      </c>
      <c r="F44">
        <v>203.60000000000002</v>
      </c>
      <c r="G44">
        <v>200.1</v>
      </c>
      <c r="H44" s="6" cm="1">
        <f t="array" ref="H44">TREND($A$49:$A$50,$B$49:$B$50,C44)</f>
        <v>4.5566037735849072</v>
      </c>
      <c r="I44" s="6" cm="1">
        <f t="array" ref="I44">TREND($A$49:$A$50,$B$49:$B$50,D44)</f>
        <v>2.7603773584905653</v>
      </c>
      <c r="J44" s="6" cm="1">
        <f t="array" ref="J44">TREND($A$49:$A$50,$B$49:$B$50,E44)</f>
        <v>4.3849056603773562</v>
      </c>
      <c r="K44" s="6" cm="1">
        <f t="array" ref="K44">TREND($A$49:$A$50,$B$49:$B$50,F44)</f>
        <v>2.998113207547167</v>
      </c>
      <c r="L44" s="6" cm="1">
        <f t="array" ref="L44">TREND($A$49:$A$50,$B$49:$B$50,G44)</f>
        <v>3.4603773584905682</v>
      </c>
    </row>
    <row r="45" spans="1:12" s="13" customFormat="1">
      <c r="A45" s="13" t="s">
        <v>675</v>
      </c>
      <c r="B45" s="13" t="s">
        <v>687</v>
      </c>
      <c r="C45" s="13">
        <v>167.20000000000002</v>
      </c>
      <c r="D45" s="13">
        <v>183.3</v>
      </c>
      <c r="E45" s="13">
        <v>153</v>
      </c>
      <c r="F45" s="13">
        <v>192.20000000000002</v>
      </c>
      <c r="G45" s="13">
        <v>177.1</v>
      </c>
      <c r="H45" s="14" cm="1">
        <f t="array" ref="H45">TREND($A$49:$A$50,$B$49:$B$50,C45)</f>
        <v>7.8056603773584925</v>
      </c>
      <c r="I45" s="14" cm="1">
        <f t="array" ref="I45">TREND($A$49:$A$50,$B$49:$B$50,D45)</f>
        <v>5.6792452830188687</v>
      </c>
      <c r="J45" s="14" cm="1">
        <f t="array" ref="J45">TREND($A$49:$A$50,$B$49:$B$50,E45)</f>
        <v>9.6811320754717016</v>
      </c>
      <c r="K45" s="14" cm="1">
        <f t="array" ref="K45">TREND($A$49:$A$50,$B$49:$B$50,F45)</f>
        <v>4.5037735849056588</v>
      </c>
      <c r="L45" s="14" cm="1">
        <f t="array" ref="L45">TREND($A$49:$A$50,$B$49:$B$50,G45)</f>
        <v>6.4981132075471741</v>
      </c>
    </row>
    <row r="46" spans="1:12">
      <c r="A46" s="2" t="s">
        <v>676</v>
      </c>
      <c r="C46" s="1"/>
    </row>
    <row r="47" spans="1:12">
      <c r="C47" s="1"/>
      <c r="G47" s="3"/>
    </row>
    <row r="48" spans="1:12">
      <c r="A48" s="5" t="s">
        <v>677</v>
      </c>
      <c r="B48" s="5" t="s">
        <v>678</v>
      </c>
      <c r="C48" s="1"/>
      <c r="G48" s="3"/>
    </row>
    <row r="49" spans="1:10">
      <c r="A49">
        <v>0</v>
      </c>
      <c r="B49">
        <v>226.3</v>
      </c>
      <c r="G49" s="3"/>
    </row>
    <row r="50" spans="1:10">
      <c r="A50">
        <v>14</v>
      </c>
      <c r="B50">
        <v>120.3</v>
      </c>
    </row>
    <row r="53" spans="1:10">
      <c r="A53" s="10" t="s">
        <v>636</v>
      </c>
      <c r="B53" s="5" t="s">
        <v>638</v>
      </c>
      <c r="C53" s="5" t="s">
        <v>637</v>
      </c>
      <c r="D53" s="5" t="s">
        <v>681</v>
      </c>
      <c r="E53" s="5" t="s">
        <v>682</v>
      </c>
      <c r="F53" s="5" t="s">
        <v>683</v>
      </c>
      <c r="G53" s="5" t="s">
        <v>684</v>
      </c>
      <c r="H53" s="15" t="s">
        <v>640</v>
      </c>
    </row>
    <row r="54" spans="1:10">
      <c r="A54" t="s">
        <v>641</v>
      </c>
      <c r="B54" s="19">
        <v>1</v>
      </c>
      <c r="C54" s="6">
        <f>IFERROR(H11,"")</f>
        <v>9.9320754716981128</v>
      </c>
      <c r="D54" s="6">
        <f t="shared" ref="D54:G54" si="0">IFERROR(I11,"")</f>
        <v>6.6301886792452827</v>
      </c>
      <c r="E54" s="6">
        <f t="shared" si="0"/>
        <v>11.47735849056604</v>
      </c>
      <c r="F54" s="6">
        <f t="shared" si="0"/>
        <v>4.2924528301886795</v>
      </c>
      <c r="G54" s="6">
        <f t="shared" si="0"/>
        <v>8.4000000000000057</v>
      </c>
      <c r="H54">
        <v>0</v>
      </c>
      <c r="J54" s="19"/>
    </row>
    <row r="55" spans="1:10">
      <c r="A55" t="s">
        <v>642</v>
      </c>
      <c r="B55" s="19">
        <v>2</v>
      </c>
      <c r="C55" s="6">
        <f t="shared" ref="C55:C88" si="1">IFERROR(H12,"")</f>
        <v>9.2056603773584911</v>
      </c>
      <c r="D55" s="6">
        <f t="shared" ref="D55:D88" si="2">IFERROR(I12,"")</f>
        <v>7.9905660377358494</v>
      </c>
      <c r="E55" s="6">
        <f t="shared" ref="E55:E88" si="3">IFERROR(J12,"")</f>
        <v>13.141509433962266</v>
      </c>
      <c r="F55" s="6">
        <f t="shared" ref="F55:F88" si="4">IFERROR(K12,"")</f>
        <v>3.5528301886792448</v>
      </c>
      <c r="G55" s="6">
        <f t="shared" ref="G55:G88" si="5">IFERROR(L12,"")</f>
        <v>7.7396226415094382</v>
      </c>
      <c r="H55">
        <v>0</v>
      </c>
      <c r="J55" s="19"/>
    </row>
    <row r="56" spans="1:10">
      <c r="A56" t="s">
        <v>643</v>
      </c>
      <c r="B56" s="19">
        <v>9</v>
      </c>
      <c r="C56" s="6">
        <f t="shared" si="1"/>
        <v>8.3207547169811313</v>
      </c>
      <c r="D56" s="6">
        <f t="shared" si="2"/>
        <v>7.3037735849056631</v>
      </c>
      <c r="E56" s="6">
        <f t="shared" si="3"/>
        <v>9.2056603773584911</v>
      </c>
      <c r="F56" s="6">
        <f t="shared" si="4"/>
        <v>6.9603773584905646</v>
      </c>
      <c r="G56" s="6">
        <f t="shared" si="5"/>
        <v>7.7132075471698158</v>
      </c>
      <c r="H56">
        <v>0</v>
      </c>
      <c r="J56" s="19"/>
    </row>
    <row r="57" spans="1:10">
      <c r="A57" t="s">
        <v>644</v>
      </c>
      <c r="B57" s="19">
        <v>8</v>
      </c>
      <c r="C57" s="6">
        <f t="shared" si="1"/>
        <v>8.4924528301886824</v>
      </c>
      <c r="D57" s="6">
        <f t="shared" si="2"/>
        <v>6.1547169811320757</v>
      </c>
      <c r="E57" s="6">
        <f t="shared" si="3"/>
        <v>9.403773584905661</v>
      </c>
      <c r="F57" s="6">
        <f t="shared" si="4"/>
        <v>4.6226415094339615</v>
      </c>
      <c r="G57" s="6">
        <f t="shared" si="5"/>
        <v>7.4226415094339657</v>
      </c>
      <c r="H57">
        <v>0</v>
      </c>
      <c r="J57" s="19"/>
    </row>
    <row r="58" spans="1:10">
      <c r="A58" t="s">
        <v>645</v>
      </c>
      <c r="B58" s="19">
        <v>7</v>
      </c>
      <c r="C58" s="6">
        <f t="shared" si="1"/>
        <v>8.5188679245283012</v>
      </c>
      <c r="D58" s="6">
        <f t="shared" si="2"/>
        <v>6.1811320754717016</v>
      </c>
      <c r="E58" s="6">
        <f t="shared" si="3"/>
        <v>9.3773584905660385</v>
      </c>
      <c r="F58" s="6">
        <f t="shared" si="4"/>
        <v>7.7264150943396253</v>
      </c>
      <c r="G58" s="6">
        <f t="shared" si="5"/>
        <v>7.3566037735849079</v>
      </c>
      <c r="H58">
        <v>0</v>
      </c>
      <c r="J58" s="19"/>
    </row>
    <row r="59" spans="1:10">
      <c r="A59" t="s">
        <v>646</v>
      </c>
      <c r="B59" s="19">
        <v>3</v>
      </c>
      <c r="C59" s="6">
        <f t="shared" si="1"/>
        <v>9.0471698113207566</v>
      </c>
      <c r="D59" s="6">
        <f t="shared" si="2"/>
        <v>5.0584905660377366</v>
      </c>
      <c r="E59" s="6">
        <f t="shared" si="3"/>
        <v>9.6415094339622662</v>
      </c>
      <c r="F59" s="6">
        <f t="shared" si="4"/>
        <v>5.0981132075471685</v>
      </c>
      <c r="G59" s="6">
        <f t="shared" si="5"/>
        <v>7.0924528301886838</v>
      </c>
      <c r="H59">
        <v>0</v>
      </c>
      <c r="J59" s="19"/>
    </row>
    <row r="60" spans="1:10">
      <c r="A60" t="s">
        <v>647</v>
      </c>
      <c r="B60" s="19">
        <v>4</v>
      </c>
      <c r="C60" s="6">
        <f t="shared" si="1"/>
        <v>9.0471698113207566</v>
      </c>
      <c r="D60" s="6">
        <f t="shared" si="2"/>
        <v>7.3698113207547209</v>
      </c>
      <c r="E60" s="6">
        <f t="shared" si="3"/>
        <v>10.473584905660381</v>
      </c>
      <c r="F60" s="6">
        <f t="shared" si="4"/>
        <v>5.2698113207547195</v>
      </c>
      <c r="G60" s="6">
        <f t="shared" si="5"/>
        <v>7.0396226415094354</v>
      </c>
      <c r="H60">
        <v>0</v>
      </c>
      <c r="J60" s="19"/>
    </row>
    <row r="61" spans="1:10">
      <c r="A61" t="s">
        <v>648</v>
      </c>
      <c r="B61" s="19">
        <v>13</v>
      </c>
      <c r="C61" s="6">
        <f t="shared" si="1"/>
        <v>7.6603773584905674</v>
      </c>
      <c r="D61" s="6">
        <f t="shared" si="2"/>
        <v>7.1320754716981156</v>
      </c>
      <c r="E61" s="6">
        <f t="shared" si="3"/>
        <v>8.5188679245283012</v>
      </c>
      <c r="F61" s="6">
        <f t="shared" si="4"/>
        <v>5.1509433962264168</v>
      </c>
      <c r="G61" s="6">
        <f t="shared" si="5"/>
        <v>6.9471698113207587</v>
      </c>
      <c r="H61">
        <v>0</v>
      </c>
      <c r="J61" s="19"/>
    </row>
    <row r="62" spans="1:10">
      <c r="A62" t="s">
        <v>649</v>
      </c>
      <c r="B62" s="19">
        <v>6</v>
      </c>
      <c r="C62" s="6">
        <f t="shared" si="1"/>
        <v>8.7301886792452841</v>
      </c>
      <c r="D62" s="6">
        <f t="shared" si="2"/>
        <v>6.4452830188679258</v>
      </c>
      <c r="E62" s="6">
        <f t="shared" si="3"/>
        <v>8.7830188679245289</v>
      </c>
      <c r="F62" s="6">
        <f t="shared" si="4"/>
        <v>3.6716981132075475</v>
      </c>
      <c r="G62" s="6">
        <f t="shared" si="5"/>
        <v>6.9207547169811363</v>
      </c>
      <c r="H62">
        <v>0</v>
      </c>
      <c r="J62" s="19"/>
    </row>
    <row r="63" spans="1:10">
      <c r="A63" t="s">
        <v>650</v>
      </c>
      <c r="B63" s="19">
        <v>17</v>
      </c>
      <c r="C63" s="6">
        <f t="shared" si="1"/>
        <v>7.2245283018867923</v>
      </c>
      <c r="D63" s="6">
        <f t="shared" si="2"/>
        <v>5.3226415094339643</v>
      </c>
      <c r="E63" s="6">
        <f t="shared" si="3"/>
        <v>6.9207547169811328</v>
      </c>
      <c r="F63" s="6">
        <f t="shared" si="4"/>
        <v>7.3169811320754725</v>
      </c>
      <c r="G63" s="6">
        <f t="shared" si="5"/>
        <v>6.7358490566037794</v>
      </c>
      <c r="H63">
        <v>0</v>
      </c>
      <c r="J63" s="19"/>
    </row>
    <row r="64" spans="1:10">
      <c r="A64" t="s">
        <v>651</v>
      </c>
      <c r="B64" s="19">
        <v>5</v>
      </c>
      <c r="C64" s="6">
        <f t="shared" si="1"/>
        <v>8.7830188679245289</v>
      </c>
      <c r="D64" s="6">
        <f t="shared" si="2"/>
        <v>6.6037735849056602</v>
      </c>
      <c r="E64" s="6">
        <f t="shared" si="3"/>
        <v>9.5226415094339636</v>
      </c>
      <c r="F64" s="6">
        <f t="shared" si="4"/>
        <v>5.0981132075471685</v>
      </c>
      <c r="G64" s="6">
        <f t="shared" si="5"/>
        <v>6.7358490566037794</v>
      </c>
      <c r="H64">
        <v>0</v>
      </c>
      <c r="J64" s="19"/>
    </row>
    <row r="65" spans="1:10">
      <c r="A65" t="s">
        <v>652</v>
      </c>
      <c r="B65" s="19">
        <v>10</v>
      </c>
      <c r="C65" s="6">
        <f t="shared" si="1"/>
        <v>8.0433962264150978</v>
      </c>
      <c r="D65" s="6">
        <f t="shared" si="2"/>
        <v>6.6566037735849086</v>
      </c>
      <c r="E65" s="6">
        <f t="shared" si="3"/>
        <v>9.6415094339622662</v>
      </c>
      <c r="F65" s="6">
        <f t="shared" si="4"/>
        <v>5.0981132075471685</v>
      </c>
      <c r="G65" s="6">
        <f t="shared" si="5"/>
        <v>6.4716981132075517</v>
      </c>
      <c r="H65">
        <v>0</v>
      </c>
      <c r="J65" s="19"/>
    </row>
    <row r="66" spans="1:10">
      <c r="A66" t="s">
        <v>653</v>
      </c>
      <c r="B66" s="19">
        <v>14</v>
      </c>
      <c r="C66" s="6">
        <f t="shared" si="1"/>
        <v>7.6075471698113226</v>
      </c>
      <c r="D66" s="6">
        <f t="shared" si="2"/>
        <v>5.1773584905660357</v>
      </c>
      <c r="E66" s="6">
        <f t="shared" si="3"/>
        <v>8.2547169811320771</v>
      </c>
      <c r="F66" s="6">
        <f t="shared" si="4"/>
        <v>5.0981132075471685</v>
      </c>
      <c r="G66" s="6">
        <f t="shared" si="5"/>
        <v>6.4188679245283069</v>
      </c>
      <c r="H66">
        <v>0</v>
      </c>
      <c r="J66" s="19"/>
    </row>
    <row r="67" spans="1:10">
      <c r="A67" t="s">
        <v>654</v>
      </c>
      <c r="B67" s="19">
        <v>16</v>
      </c>
      <c r="C67" s="6">
        <f t="shared" si="1"/>
        <v>7.3433962264150949</v>
      </c>
      <c r="D67" s="6">
        <f t="shared" si="2"/>
        <v>4.5301886792452848</v>
      </c>
      <c r="E67" s="6">
        <f t="shared" si="3"/>
        <v>10.209433962264153</v>
      </c>
      <c r="F67" s="6">
        <f t="shared" si="4"/>
        <v>2.6415094339622627</v>
      </c>
      <c r="G67" s="6">
        <f t="shared" si="5"/>
        <v>6.0622641509434025</v>
      </c>
      <c r="H67">
        <v>0</v>
      </c>
      <c r="J67" s="19"/>
    </row>
    <row r="68" spans="1:10">
      <c r="A68" t="s">
        <v>655</v>
      </c>
      <c r="B68" s="19">
        <v>18</v>
      </c>
      <c r="C68" s="6">
        <f t="shared" si="1"/>
        <v>6.7490566037735853</v>
      </c>
      <c r="D68" s="6">
        <f t="shared" si="2"/>
        <v>3.8433962264150949</v>
      </c>
      <c r="E68" s="6">
        <f t="shared" si="3"/>
        <v>10.183018867924527</v>
      </c>
      <c r="F68" s="6">
        <f t="shared" si="4"/>
        <v>5.8641509433962291</v>
      </c>
      <c r="G68" s="6">
        <f t="shared" si="5"/>
        <v>5.8773584905660421</v>
      </c>
      <c r="H68">
        <v>0</v>
      </c>
      <c r="J68" s="19"/>
    </row>
    <row r="69" spans="1:10">
      <c r="A69" t="s">
        <v>656</v>
      </c>
      <c r="B69" s="19">
        <v>21</v>
      </c>
      <c r="C69" s="6">
        <f t="shared" si="1"/>
        <v>6.2735849056603783</v>
      </c>
      <c r="D69" s="6">
        <f t="shared" si="2"/>
        <v>4.8867924528301891</v>
      </c>
      <c r="E69" s="6">
        <f t="shared" si="3"/>
        <v>6.4452830188679258</v>
      </c>
      <c r="F69" s="6">
        <f t="shared" si="4"/>
        <v>5.8377358490566031</v>
      </c>
      <c r="G69" s="6">
        <f t="shared" si="5"/>
        <v>5.8509433962264161</v>
      </c>
      <c r="H69">
        <v>0</v>
      </c>
      <c r="J69" s="19"/>
    </row>
    <row r="70" spans="1:10">
      <c r="A70" t="s">
        <v>657</v>
      </c>
      <c r="B70" s="19">
        <v>15</v>
      </c>
      <c r="C70" s="6">
        <f t="shared" si="1"/>
        <v>7.6075471698113226</v>
      </c>
      <c r="D70" s="6">
        <f t="shared" si="2"/>
        <v>5.3886792452830221</v>
      </c>
      <c r="E70" s="6">
        <f t="shared" si="3"/>
        <v>10.354716981132079</v>
      </c>
      <c r="F70" s="6">
        <f t="shared" si="4"/>
        <v>3.6188679245283026</v>
      </c>
      <c r="G70" s="6">
        <f t="shared" si="5"/>
        <v>5.7981132075471749</v>
      </c>
      <c r="H70">
        <v>0</v>
      </c>
      <c r="J70" s="19"/>
    </row>
    <row r="71" spans="1:10">
      <c r="A71" t="s">
        <v>658</v>
      </c>
      <c r="B71" s="19">
        <v>12</v>
      </c>
      <c r="C71" s="6">
        <f t="shared" si="1"/>
        <v>7.8056603773584925</v>
      </c>
      <c r="D71" s="6">
        <f t="shared" si="2"/>
        <v>3.5264150943396224</v>
      </c>
      <c r="E71" s="6">
        <f t="shared" si="3"/>
        <v>9.2320754716981135</v>
      </c>
      <c r="F71" s="6">
        <f t="shared" si="4"/>
        <v>2.879245283018868</v>
      </c>
      <c r="G71" s="6">
        <f t="shared" si="5"/>
        <v>5.6396226415094368</v>
      </c>
      <c r="H71">
        <v>0</v>
      </c>
      <c r="J71" s="19"/>
    </row>
    <row r="72" spans="1:10">
      <c r="A72" t="s">
        <v>659</v>
      </c>
      <c r="B72" s="19">
        <v>27</v>
      </c>
      <c r="C72" s="6">
        <f t="shared" si="1"/>
        <v>5.6528301886792462</v>
      </c>
      <c r="D72" s="6">
        <f t="shared" si="2"/>
        <v>4.939622641509434</v>
      </c>
      <c r="E72" s="6">
        <f t="shared" si="3"/>
        <v>6.4188679245283033</v>
      </c>
      <c r="F72" s="6">
        <f t="shared" si="4"/>
        <v>3.1962264150943369</v>
      </c>
      <c r="G72" s="6">
        <f t="shared" si="5"/>
        <v>5.4679245283018929</v>
      </c>
      <c r="H72">
        <v>0</v>
      </c>
      <c r="J72" s="19"/>
    </row>
    <row r="73" spans="1:10">
      <c r="A73" t="s">
        <v>660</v>
      </c>
      <c r="B73" s="19">
        <v>11</v>
      </c>
      <c r="C73" s="6">
        <f t="shared" si="1"/>
        <v>7.8716981132075468</v>
      </c>
      <c r="D73" s="6">
        <f t="shared" si="2"/>
        <v>5.3886792452830221</v>
      </c>
      <c r="E73" s="6">
        <f t="shared" si="3"/>
        <v>9.9981132075471706</v>
      </c>
      <c r="F73" s="6">
        <f t="shared" si="4"/>
        <v>3.3547169811320749</v>
      </c>
      <c r="G73" s="6">
        <f t="shared" si="5"/>
        <v>5.4679245283018929</v>
      </c>
      <c r="H73">
        <v>0</v>
      </c>
      <c r="J73" s="19"/>
    </row>
    <row r="74" spans="1:10">
      <c r="A74" t="s">
        <v>661</v>
      </c>
      <c r="B74" s="19">
        <v>23</v>
      </c>
      <c r="C74" s="6">
        <f t="shared" si="1"/>
        <v>5.9830188679245317</v>
      </c>
      <c r="D74" s="6">
        <f t="shared" si="2"/>
        <v>4.2000000000000028</v>
      </c>
      <c r="E74" s="6">
        <f t="shared" si="3"/>
        <v>5.9830188679245317</v>
      </c>
      <c r="F74" s="6">
        <f t="shared" si="4"/>
        <v>3.024528301886793</v>
      </c>
      <c r="G74" s="6">
        <f t="shared" si="5"/>
        <v>5.4018867924528351</v>
      </c>
      <c r="H74">
        <v>0</v>
      </c>
      <c r="J74" s="19"/>
    </row>
    <row r="75" spans="1:10">
      <c r="A75" t="s">
        <v>662</v>
      </c>
      <c r="B75" s="19">
        <v>29</v>
      </c>
      <c r="C75" s="6">
        <f t="shared" si="1"/>
        <v>5.0584905660377366</v>
      </c>
      <c r="D75" s="6">
        <f t="shared" si="2"/>
        <v>5.1245283018867944</v>
      </c>
      <c r="E75" s="6">
        <f t="shared" si="3"/>
        <v>7.1320754716981156</v>
      </c>
      <c r="F75" s="6">
        <f t="shared" si="4"/>
        <v>3.8566037735849044</v>
      </c>
      <c r="G75" s="6">
        <f t="shared" si="5"/>
        <v>5.3490566037735903</v>
      </c>
      <c r="H75">
        <v>0</v>
      </c>
      <c r="J75" s="19"/>
    </row>
    <row r="76" spans="1:10">
      <c r="A76" t="s">
        <v>663</v>
      </c>
      <c r="B76" s="19">
        <v>22</v>
      </c>
      <c r="C76" s="6">
        <f t="shared" si="1"/>
        <v>6.062264150943399</v>
      </c>
      <c r="D76" s="6">
        <f t="shared" si="2"/>
        <v>4.2396226415094347</v>
      </c>
      <c r="E76" s="6">
        <f t="shared" si="3"/>
        <v>6.366037735849055</v>
      </c>
      <c r="F76" s="6">
        <f t="shared" si="4"/>
        <v>2.9584905660377352</v>
      </c>
      <c r="G76" s="6">
        <f t="shared" si="5"/>
        <v>5.2830188679245325</v>
      </c>
      <c r="H76">
        <v>0</v>
      </c>
      <c r="J76" s="19"/>
    </row>
    <row r="77" spans="1:10">
      <c r="A77" t="s">
        <v>664</v>
      </c>
      <c r="B77" s="19">
        <v>0</v>
      </c>
      <c r="C77" s="6">
        <f t="shared" si="1"/>
        <v>11.424528301886795</v>
      </c>
      <c r="D77" s="6">
        <f t="shared" si="2"/>
        <v>5.0056603773584918</v>
      </c>
      <c r="E77" s="6">
        <f t="shared" si="3"/>
        <v>8.6641509433962263</v>
      </c>
      <c r="F77" s="6" t="e">
        <f>IFERROR(K34,NA())</f>
        <v>#N/A</v>
      </c>
      <c r="G77" s="6">
        <f t="shared" si="5"/>
        <v>5.2830188679245325</v>
      </c>
      <c r="H77">
        <v>0</v>
      </c>
      <c r="J77" s="19"/>
    </row>
    <row r="78" spans="1:10">
      <c r="A78" t="s">
        <v>665</v>
      </c>
      <c r="B78" s="19">
        <v>26</v>
      </c>
      <c r="C78" s="6">
        <f t="shared" si="1"/>
        <v>5.7452830188679265</v>
      </c>
      <c r="D78" s="6">
        <f t="shared" si="2"/>
        <v>4.4113207547169822</v>
      </c>
      <c r="E78" s="6">
        <f t="shared" si="3"/>
        <v>6.8415094339622655</v>
      </c>
      <c r="F78" s="6">
        <f t="shared" si="4"/>
        <v>4.001886792452833</v>
      </c>
      <c r="G78" s="6">
        <f t="shared" si="5"/>
        <v>5.111320754716985</v>
      </c>
      <c r="H78">
        <v>0</v>
      </c>
      <c r="J78" s="19"/>
    </row>
    <row r="79" spans="1:10">
      <c r="A79" t="s">
        <v>666</v>
      </c>
      <c r="B79" s="19">
        <v>25</v>
      </c>
      <c r="C79" s="6">
        <f t="shared" si="1"/>
        <v>5.8773584905660385</v>
      </c>
      <c r="D79" s="6">
        <f t="shared" si="2"/>
        <v>3.024528301886793</v>
      </c>
      <c r="E79" s="6">
        <f t="shared" si="3"/>
        <v>6.0094339622641506</v>
      </c>
      <c r="F79" s="6">
        <f t="shared" si="4"/>
        <v>1.7830188679245289</v>
      </c>
      <c r="G79" s="6">
        <f t="shared" si="5"/>
        <v>5.0584905660377366</v>
      </c>
      <c r="H79">
        <v>0</v>
      </c>
      <c r="J79" s="19"/>
    </row>
    <row r="80" spans="1:10">
      <c r="A80" t="s">
        <v>667</v>
      </c>
      <c r="B80" s="19">
        <v>19</v>
      </c>
      <c r="C80" s="6">
        <f t="shared" si="1"/>
        <v>6.6566037735849086</v>
      </c>
      <c r="D80" s="6">
        <f t="shared" si="2"/>
        <v>3.8169811320754725</v>
      </c>
      <c r="E80" s="6">
        <f t="shared" si="3"/>
        <v>6.9207547169811328</v>
      </c>
      <c r="F80" s="6">
        <f t="shared" si="4"/>
        <v>1.9283018867924504</v>
      </c>
      <c r="G80" s="6">
        <f t="shared" si="5"/>
        <v>5.0584905660377366</v>
      </c>
      <c r="H80">
        <v>0</v>
      </c>
      <c r="J80" s="19"/>
    </row>
    <row r="81" spans="1:10">
      <c r="A81" t="s">
        <v>688</v>
      </c>
      <c r="B81" s="19">
        <v>20</v>
      </c>
      <c r="C81" s="6">
        <f t="shared" si="1"/>
        <v>6.5113207547169836</v>
      </c>
      <c r="D81" s="6">
        <f t="shared" si="2"/>
        <v>3.6716981132075475</v>
      </c>
      <c r="E81" s="6">
        <f t="shared" si="3"/>
        <v>8.1358490566037744</v>
      </c>
      <c r="F81" s="6">
        <f t="shared" si="4"/>
        <v>1.5981132075471685</v>
      </c>
      <c r="G81" s="6">
        <f t="shared" si="5"/>
        <v>4.7811320754716995</v>
      </c>
      <c r="H81">
        <v>0</v>
      </c>
      <c r="J81" s="19"/>
    </row>
    <row r="82" spans="1:10">
      <c r="A82" t="s">
        <v>669</v>
      </c>
      <c r="B82" s="19">
        <v>24</v>
      </c>
      <c r="C82" s="6">
        <f t="shared" si="1"/>
        <v>5.9169811320754739</v>
      </c>
      <c r="D82" s="6">
        <f t="shared" si="2"/>
        <v>2.4037735849056574</v>
      </c>
      <c r="E82" s="6">
        <f t="shared" si="3"/>
        <v>6.062264150943399</v>
      </c>
      <c r="F82" s="6">
        <f t="shared" si="4"/>
        <v>0.33018867924528195</v>
      </c>
      <c r="G82" s="6">
        <f t="shared" si="5"/>
        <v>4.7283018867924547</v>
      </c>
      <c r="H82">
        <v>0</v>
      </c>
      <c r="J82" s="19"/>
    </row>
    <row r="83" spans="1:10">
      <c r="A83" t="s">
        <v>670</v>
      </c>
      <c r="B83" s="19">
        <v>28</v>
      </c>
      <c r="C83" s="6">
        <f t="shared" si="1"/>
        <v>5.5075471698113212</v>
      </c>
      <c r="D83" s="6">
        <f t="shared" si="2"/>
        <v>4.120754716981132</v>
      </c>
      <c r="E83" s="6">
        <f t="shared" si="3"/>
        <v>5.9830188679245317</v>
      </c>
      <c r="F83" s="6">
        <f t="shared" si="4"/>
        <v>2.998113207547167</v>
      </c>
      <c r="G83" s="6">
        <f t="shared" si="5"/>
        <v>4.3981132075471727</v>
      </c>
      <c r="H83">
        <v>0</v>
      </c>
      <c r="J83" s="19"/>
    </row>
    <row r="84" spans="1:10">
      <c r="A84" t="s">
        <v>689</v>
      </c>
      <c r="B84" s="19">
        <v>31</v>
      </c>
      <c r="C84" s="6">
        <f t="shared" si="1"/>
        <v>4.2924528301886795</v>
      </c>
      <c r="D84" s="6">
        <f t="shared" si="2"/>
        <v>2.2452830188679229</v>
      </c>
      <c r="E84" s="6">
        <f t="shared" si="3"/>
        <v>3.5528301886792448</v>
      </c>
      <c r="F84" s="6">
        <f t="shared" si="4"/>
        <v>0.71320754716981227</v>
      </c>
      <c r="G84" s="6">
        <f t="shared" si="5"/>
        <v>4.2792452830188736</v>
      </c>
      <c r="H84">
        <v>0</v>
      </c>
      <c r="J84" s="19"/>
    </row>
    <row r="85" spans="1:10">
      <c r="A85" t="s">
        <v>672</v>
      </c>
      <c r="B85" s="19">
        <v>32</v>
      </c>
      <c r="C85" s="6">
        <f t="shared" si="1"/>
        <v>4.1471698113207545</v>
      </c>
      <c r="D85" s="6">
        <f t="shared" si="2"/>
        <v>1.6905660377358487</v>
      </c>
      <c r="E85" s="6">
        <f t="shared" si="3"/>
        <v>2.866037735849055</v>
      </c>
      <c r="F85" s="6">
        <f t="shared" si="4"/>
        <v>0.63396226415094503</v>
      </c>
      <c r="G85" s="6">
        <f t="shared" si="5"/>
        <v>4.0150943396226459</v>
      </c>
      <c r="H85">
        <v>0</v>
      </c>
      <c r="J85" s="19"/>
    </row>
    <row r="86" spans="1:10">
      <c r="A86" t="s">
        <v>673</v>
      </c>
      <c r="B86" s="19">
        <v>33</v>
      </c>
      <c r="C86" s="6">
        <f t="shared" si="1"/>
        <v>4.120754716981132</v>
      </c>
      <c r="D86" s="6">
        <f t="shared" si="2"/>
        <v>3.7905660377358465</v>
      </c>
      <c r="E86" s="6">
        <f t="shared" si="3"/>
        <v>4.8603773584905667</v>
      </c>
      <c r="F86" s="6">
        <f t="shared" si="4"/>
        <v>3.3150943396226396</v>
      </c>
      <c r="G86" s="6">
        <f t="shared" si="5"/>
        <v>3.8698113207547173</v>
      </c>
      <c r="H86">
        <v>0</v>
      </c>
      <c r="J86" s="19"/>
    </row>
    <row r="87" spans="1:10">
      <c r="A87" t="s">
        <v>674</v>
      </c>
      <c r="B87" s="19">
        <v>30</v>
      </c>
      <c r="C87" s="6">
        <f t="shared" si="1"/>
        <v>4.5566037735849072</v>
      </c>
      <c r="D87" s="6">
        <f t="shared" si="2"/>
        <v>2.7603773584905653</v>
      </c>
      <c r="E87" s="6">
        <f t="shared" si="3"/>
        <v>4.3849056603773562</v>
      </c>
      <c r="F87" s="6">
        <f t="shared" si="4"/>
        <v>2.998113207547167</v>
      </c>
      <c r="G87" s="6">
        <f t="shared" si="5"/>
        <v>3.4603773584905682</v>
      </c>
      <c r="H87">
        <v>0</v>
      </c>
      <c r="J87" s="19"/>
    </row>
    <row r="88" spans="1:10">
      <c r="A88" s="13" t="s">
        <v>675</v>
      </c>
      <c r="B88" s="19">
        <v>34</v>
      </c>
      <c r="C88" s="6">
        <f t="shared" si="1"/>
        <v>7.8056603773584925</v>
      </c>
      <c r="D88" s="6">
        <f t="shared" si="2"/>
        <v>5.6792452830188687</v>
      </c>
      <c r="E88" s="6">
        <f t="shared" si="3"/>
        <v>9.6811320754717016</v>
      </c>
      <c r="F88" s="6">
        <f t="shared" si="4"/>
        <v>4.5037735849056588</v>
      </c>
      <c r="G88" s="6">
        <f t="shared" si="5"/>
        <v>6.4981132075471741</v>
      </c>
      <c r="H88">
        <v>0</v>
      </c>
    </row>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0C11F-042B-4F65-8695-8E894AAD2593}">
  <sheetPr>
    <tabColor theme="5" tint="0.39997558519241921"/>
  </sheetPr>
  <dimension ref="A1:H87"/>
  <sheetViews>
    <sheetView zoomScale="130" zoomScaleNormal="130" workbookViewId="0"/>
  </sheetViews>
  <sheetFormatPr defaultColWidth="8.7109375" defaultRowHeight="15"/>
  <cols>
    <col min="1" max="1" width="26.140625" customWidth="1"/>
    <col min="2" max="2" width="16.140625" customWidth="1"/>
    <col min="3" max="5" width="13.140625" customWidth="1"/>
    <col min="6" max="12" width="11.28515625" customWidth="1"/>
  </cols>
  <sheetData>
    <row r="1" spans="1:8">
      <c r="A1" s="10" t="s">
        <v>631</v>
      </c>
    </row>
    <row r="3" spans="1:8">
      <c r="A3" s="10" t="s">
        <v>690</v>
      </c>
      <c r="B3" s="16"/>
      <c r="C3" s="16"/>
      <c r="D3" s="16"/>
      <c r="E3" s="16"/>
      <c r="F3" s="16"/>
      <c r="G3" s="16"/>
      <c r="H3" s="16"/>
    </row>
    <row r="4" spans="1:8">
      <c r="A4" t="s">
        <v>76</v>
      </c>
    </row>
    <row r="5" spans="1:8">
      <c r="A5" s="9">
        <v>2022</v>
      </c>
    </row>
    <row r="6" spans="1:8">
      <c r="A6" t="s">
        <v>77</v>
      </c>
    </row>
    <row r="7" spans="1:8">
      <c r="A7" t="s">
        <v>78</v>
      </c>
    </row>
    <row r="8" spans="1:8">
      <c r="A8" t="s">
        <v>679</v>
      </c>
    </row>
    <row r="10" spans="1:8">
      <c r="A10" s="10" t="s">
        <v>691</v>
      </c>
      <c r="B10" s="16"/>
      <c r="C10" s="16"/>
      <c r="D10" s="16"/>
      <c r="E10" s="16"/>
      <c r="F10" s="16"/>
      <c r="G10" s="16"/>
      <c r="H10" s="16"/>
    </row>
    <row r="11" spans="1:8">
      <c r="A11" t="s">
        <v>692</v>
      </c>
    </row>
    <row r="12" spans="1:8">
      <c r="A12" s="9">
        <v>2023</v>
      </c>
    </row>
    <row r="13" spans="1:8">
      <c r="A13" t="s">
        <v>693</v>
      </c>
    </row>
    <row r="14" spans="1:8">
      <c r="A14" t="s">
        <v>694</v>
      </c>
    </row>
    <row r="15" spans="1:8">
      <c r="A15" t="s">
        <v>695</v>
      </c>
    </row>
    <row r="17" spans="1:1">
      <c r="A17" t="s">
        <v>696</v>
      </c>
    </row>
    <row r="18" spans="1:1">
      <c r="A18" s="9">
        <v>2025</v>
      </c>
    </row>
    <row r="19" spans="1:1">
      <c r="A19" t="s">
        <v>697</v>
      </c>
    </row>
    <row r="20" spans="1:1">
      <c r="A20" t="s">
        <v>698</v>
      </c>
    </row>
    <row r="21" spans="1:1">
      <c r="A21" t="s">
        <v>699</v>
      </c>
    </row>
    <row r="23" spans="1:1">
      <c r="A23" s="10" t="s">
        <v>16</v>
      </c>
    </row>
    <row r="24" spans="1:1">
      <c r="A24" s="1" t="s">
        <v>700</v>
      </c>
    </row>
    <row r="25" spans="1:1">
      <c r="A25" t="s">
        <v>701</v>
      </c>
    </row>
    <row r="26" spans="1:1">
      <c r="A26" t="s">
        <v>702</v>
      </c>
    </row>
    <row r="28" spans="1:1">
      <c r="A28" s="1" t="s">
        <v>703</v>
      </c>
    </row>
    <row r="29" spans="1:1">
      <c r="A29" t="s">
        <v>704</v>
      </c>
    </row>
    <row r="30" spans="1:1">
      <c r="A30" t="s">
        <v>705</v>
      </c>
    </row>
    <row r="32" spans="1:1">
      <c r="A32" s="2" t="s">
        <v>706</v>
      </c>
    </row>
    <row r="34" spans="1:8">
      <c r="A34" s="10" t="s">
        <v>707</v>
      </c>
    </row>
    <row r="35" spans="1:8">
      <c r="A35" t="s">
        <v>708</v>
      </c>
      <c r="B35" t="s">
        <v>709</v>
      </c>
    </row>
    <row r="36" spans="1:8">
      <c r="A36" t="s">
        <v>710</v>
      </c>
    </row>
    <row r="37" spans="1:8">
      <c r="A37" t="s">
        <v>711</v>
      </c>
      <c r="B37">
        <v>2121410</v>
      </c>
    </row>
    <row r="38" spans="1:8">
      <c r="A38" t="s">
        <v>712</v>
      </c>
      <c r="B38">
        <v>557194</v>
      </c>
    </row>
    <row r="39" spans="1:8">
      <c r="A39" t="s">
        <v>713</v>
      </c>
      <c r="B39" s="17">
        <f>B38/SUM(B37:B38)</f>
        <v>0.20801656385191689</v>
      </c>
    </row>
    <row r="41" spans="1:8">
      <c r="A41" t="s">
        <v>714</v>
      </c>
    </row>
    <row r="43" spans="1:8">
      <c r="A43" t="s">
        <v>715</v>
      </c>
      <c r="B43" s="18">
        <v>0.2</v>
      </c>
    </row>
    <row r="44" spans="1:8">
      <c r="A44" t="s">
        <v>716</v>
      </c>
      <c r="B44" s="18">
        <v>0.8</v>
      </c>
    </row>
    <row r="45" spans="1:8">
      <c r="A45" t="s">
        <v>717</v>
      </c>
      <c r="B45" s="18">
        <f>B43*B44</f>
        <v>0.16000000000000003</v>
      </c>
    </row>
    <row r="48" spans="1:8">
      <c r="A48" s="10" t="s">
        <v>636</v>
      </c>
      <c r="B48" s="5" t="s">
        <v>638</v>
      </c>
      <c r="C48" s="5" t="s">
        <v>703</v>
      </c>
      <c r="D48" s="5" t="s">
        <v>718</v>
      </c>
      <c r="E48" s="5" t="s">
        <v>700</v>
      </c>
      <c r="F48" s="15" t="s">
        <v>640</v>
      </c>
      <c r="G48" s="4" t="s">
        <v>638</v>
      </c>
      <c r="H48" s="4"/>
    </row>
    <row r="49" spans="1:8">
      <c r="A49" t="s">
        <v>641</v>
      </c>
      <c r="B49" s="19">
        <f>G49</f>
        <v>1</v>
      </c>
      <c r="C49" s="6">
        <f>D49*(1-$B$45)</f>
        <v>8.3429433962264152</v>
      </c>
      <c r="D49" s="6">
        <f>'Avg. by State or Territory'!C54</f>
        <v>9.9320754716981128</v>
      </c>
      <c r="E49" s="6">
        <f>D49*(1+$B$45)</f>
        <v>11.521207547169812</v>
      </c>
      <c r="F49">
        <v>0</v>
      </c>
      <c r="G49" s="19">
        <f>_xlfn.RANK.EQ(D49,$D$49:$D$82,0)-1</f>
        <v>1</v>
      </c>
      <c r="H49" s="19"/>
    </row>
    <row r="50" spans="1:8">
      <c r="A50" t="s">
        <v>642</v>
      </c>
      <c r="B50" s="19">
        <f t="shared" ref="B50:B83" si="0">G50</f>
        <v>2</v>
      </c>
      <c r="C50" s="6">
        <f t="shared" ref="C50:C83" si="1">D50*(1-$B$45)</f>
        <v>7.7327547169811321</v>
      </c>
      <c r="D50" s="6">
        <f>'Avg. by State or Territory'!C55</f>
        <v>9.2056603773584911</v>
      </c>
      <c r="E50" s="6">
        <f t="shared" ref="E50:E83" si="2">D50*(1+$B$45)</f>
        <v>10.678566037735852</v>
      </c>
      <c r="F50">
        <v>0</v>
      </c>
      <c r="G50" s="19">
        <f t="shared" ref="G50:G82" si="3">_xlfn.RANK.EQ(D50,$D$49:$D$82,0)-1</f>
        <v>2</v>
      </c>
    </row>
    <row r="51" spans="1:8">
      <c r="A51" t="s">
        <v>643</v>
      </c>
      <c r="B51" s="19">
        <f t="shared" si="0"/>
        <v>9</v>
      </c>
      <c r="C51" s="6">
        <f t="shared" si="1"/>
        <v>6.9894339622641501</v>
      </c>
      <c r="D51" s="6">
        <f>'Avg. by State or Territory'!C56</f>
        <v>8.3207547169811313</v>
      </c>
      <c r="E51" s="6">
        <f t="shared" si="2"/>
        <v>9.6520754716981134</v>
      </c>
      <c r="F51">
        <v>0</v>
      </c>
      <c r="G51" s="19">
        <f t="shared" si="3"/>
        <v>9</v>
      </c>
    </row>
    <row r="52" spans="1:8">
      <c r="A52" t="s">
        <v>644</v>
      </c>
      <c r="B52" s="19">
        <f t="shared" si="0"/>
        <v>8</v>
      </c>
      <c r="C52" s="6">
        <f t="shared" si="1"/>
        <v>7.1336603773584928</v>
      </c>
      <c r="D52" s="6">
        <f>'Avg. by State or Territory'!C57</f>
        <v>8.4924528301886824</v>
      </c>
      <c r="E52" s="6">
        <f t="shared" si="2"/>
        <v>9.8512452830188728</v>
      </c>
      <c r="F52">
        <v>0</v>
      </c>
      <c r="G52" s="19">
        <f t="shared" si="3"/>
        <v>8</v>
      </c>
    </row>
    <row r="53" spans="1:8">
      <c r="A53" t="s">
        <v>645</v>
      </c>
      <c r="B53" s="19">
        <f t="shared" si="0"/>
        <v>7</v>
      </c>
      <c r="C53" s="6">
        <f t="shared" si="1"/>
        <v>7.1558490566037731</v>
      </c>
      <c r="D53" s="6">
        <f>'Avg. by State or Territory'!C58</f>
        <v>8.5188679245283012</v>
      </c>
      <c r="E53" s="6">
        <f t="shared" si="2"/>
        <v>9.8818867924528302</v>
      </c>
      <c r="F53">
        <v>0</v>
      </c>
      <c r="G53" s="19">
        <f t="shared" si="3"/>
        <v>7</v>
      </c>
    </row>
    <row r="54" spans="1:8">
      <c r="A54" t="s">
        <v>646</v>
      </c>
      <c r="B54" s="19">
        <f t="shared" si="0"/>
        <v>3</v>
      </c>
      <c r="C54" s="6">
        <f t="shared" si="1"/>
        <v>7.599622641509435</v>
      </c>
      <c r="D54" s="6">
        <f>'Avg. by State or Territory'!C59</f>
        <v>9.0471698113207566</v>
      </c>
      <c r="E54" s="6">
        <f t="shared" si="2"/>
        <v>10.494716981132079</v>
      </c>
      <c r="F54">
        <v>0</v>
      </c>
      <c r="G54" s="20">
        <f t="shared" si="3"/>
        <v>3</v>
      </c>
    </row>
    <row r="55" spans="1:8">
      <c r="A55" t="s">
        <v>647</v>
      </c>
      <c r="B55" s="21">
        <v>4</v>
      </c>
      <c r="C55" s="6">
        <f t="shared" si="1"/>
        <v>7.599622641509435</v>
      </c>
      <c r="D55" s="6">
        <f>'Avg. by State or Territory'!C60</f>
        <v>9.0471698113207566</v>
      </c>
      <c r="E55" s="6">
        <f t="shared" si="2"/>
        <v>10.494716981132079</v>
      </c>
      <c r="F55">
        <v>0</v>
      </c>
      <c r="G55" s="20">
        <f t="shared" si="3"/>
        <v>3</v>
      </c>
    </row>
    <row r="56" spans="1:8">
      <c r="A56" t="s">
        <v>648</v>
      </c>
      <c r="B56" s="19">
        <f t="shared" si="0"/>
        <v>13</v>
      </c>
      <c r="C56" s="6">
        <f t="shared" si="1"/>
        <v>6.4347169811320768</v>
      </c>
      <c r="D56" s="6">
        <f>'Avg. by State or Territory'!C61</f>
        <v>7.6603773584905674</v>
      </c>
      <c r="E56" s="6">
        <f t="shared" si="2"/>
        <v>8.8860377358490599</v>
      </c>
      <c r="F56">
        <v>0</v>
      </c>
      <c r="G56" s="19">
        <f t="shared" si="3"/>
        <v>13</v>
      </c>
    </row>
    <row r="57" spans="1:8">
      <c r="A57" t="s">
        <v>649</v>
      </c>
      <c r="B57" s="19">
        <f t="shared" si="0"/>
        <v>6</v>
      </c>
      <c r="C57" s="6">
        <f t="shared" si="1"/>
        <v>7.3333584905660381</v>
      </c>
      <c r="D57" s="6">
        <f>'Avg. by State or Territory'!C62</f>
        <v>8.7301886792452841</v>
      </c>
      <c r="E57" s="6">
        <f t="shared" si="2"/>
        <v>10.12701886792453</v>
      </c>
      <c r="F57">
        <v>0</v>
      </c>
      <c r="G57" s="19">
        <f t="shared" si="3"/>
        <v>6</v>
      </c>
    </row>
    <row r="58" spans="1:8">
      <c r="A58" t="s">
        <v>650</v>
      </c>
      <c r="B58" s="19">
        <f t="shared" si="0"/>
        <v>17</v>
      </c>
      <c r="C58" s="6">
        <f t="shared" si="1"/>
        <v>6.068603773584905</v>
      </c>
      <c r="D58" s="6">
        <f>'Avg. by State or Territory'!C63</f>
        <v>7.2245283018867923</v>
      </c>
      <c r="E58" s="6">
        <f t="shared" si="2"/>
        <v>8.3804528301886805</v>
      </c>
      <c r="F58">
        <v>0</v>
      </c>
      <c r="G58" s="19">
        <f t="shared" si="3"/>
        <v>17</v>
      </c>
    </row>
    <row r="59" spans="1:8">
      <c r="A59" t="s">
        <v>651</v>
      </c>
      <c r="B59" s="19">
        <f t="shared" si="0"/>
        <v>5</v>
      </c>
      <c r="C59" s="6">
        <f t="shared" si="1"/>
        <v>7.3777358490566041</v>
      </c>
      <c r="D59" s="6">
        <f>'Avg. by State or Territory'!C64</f>
        <v>8.7830188679245289</v>
      </c>
      <c r="E59" s="6">
        <f t="shared" si="2"/>
        <v>10.188301886792456</v>
      </c>
      <c r="F59">
        <v>0</v>
      </c>
      <c r="G59" s="19">
        <f t="shared" si="3"/>
        <v>5</v>
      </c>
    </row>
    <row r="60" spans="1:8">
      <c r="A60" t="s">
        <v>652</v>
      </c>
      <c r="B60" s="19">
        <f t="shared" si="0"/>
        <v>10</v>
      </c>
      <c r="C60" s="6">
        <f t="shared" si="1"/>
        <v>6.7564528301886817</v>
      </c>
      <c r="D60" s="6">
        <f>'Avg. by State or Territory'!C65</f>
        <v>8.0433962264150978</v>
      </c>
      <c r="E60" s="6">
        <f t="shared" si="2"/>
        <v>9.3303396226415138</v>
      </c>
      <c r="F60">
        <v>0</v>
      </c>
      <c r="G60" s="19">
        <f t="shared" si="3"/>
        <v>10</v>
      </c>
    </row>
    <row r="61" spans="1:8">
      <c r="A61" t="s">
        <v>653</v>
      </c>
      <c r="B61" s="19">
        <f t="shared" si="0"/>
        <v>14</v>
      </c>
      <c r="C61" s="6">
        <f t="shared" si="1"/>
        <v>6.3903396226415108</v>
      </c>
      <c r="D61" s="6">
        <f>'Avg. by State or Territory'!C66</f>
        <v>7.6075471698113226</v>
      </c>
      <c r="E61" s="6">
        <f t="shared" si="2"/>
        <v>8.8247547169811345</v>
      </c>
      <c r="F61">
        <v>0</v>
      </c>
      <c r="G61" s="20">
        <f t="shared" si="3"/>
        <v>14</v>
      </c>
    </row>
    <row r="62" spans="1:8">
      <c r="A62" t="s">
        <v>654</v>
      </c>
      <c r="B62" s="19">
        <f t="shared" si="0"/>
        <v>16</v>
      </c>
      <c r="C62" s="6">
        <f t="shared" si="1"/>
        <v>6.1684528301886798</v>
      </c>
      <c r="D62" s="6">
        <f>'Avg. by State or Territory'!C67</f>
        <v>7.3433962264150949</v>
      </c>
      <c r="E62" s="6">
        <f t="shared" si="2"/>
        <v>8.5183396226415109</v>
      </c>
      <c r="F62">
        <v>0</v>
      </c>
      <c r="G62" s="19">
        <f t="shared" si="3"/>
        <v>16</v>
      </c>
    </row>
    <row r="63" spans="1:8">
      <c r="A63" t="s">
        <v>655</v>
      </c>
      <c r="B63" s="19">
        <f t="shared" si="0"/>
        <v>18</v>
      </c>
      <c r="C63" s="6">
        <f t="shared" si="1"/>
        <v>5.6692075471698118</v>
      </c>
      <c r="D63" s="6">
        <f>'Avg. by State or Territory'!C68</f>
        <v>6.7490566037735853</v>
      </c>
      <c r="E63" s="6">
        <f t="shared" si="2"/>
        <v>7.8289056603773597</v>
      </c>
      <c r="F63">
        <v>0</v>
      </c>
      <c r="G63" s="19">
        <f t="shared" si="3"/>
        <v>18</v>
      </c>
    </row>
    <row r="64" spans="1:8">
      <c r="A64" t="s">
        <v>656</v>
      </c>
      <c r="B64" s="19">
        <f t="shared" si="0"/>
        <v>21</v>
      </c>
      <c r="C64" s="6">
        <f t="shared" si="1"/>
        <v>5.2698113207547177</v>
      </c>
      <c r="D64" s="6">
        <f>'Avg. by State or Territory'!C69</f>
        <v>6.2735849056603783</v>
      </c>
      <c r="E64" s="6">
        <f t="shared" si="2"/>
        <v>7.2773584905660398</v>
      </c>
      <c r="F64">
        <v>0</v>
      </c>
      <c r="G64" s="19">
        <f t="shared" si="3"/>
        <v>21</v>
      </c>
    </row>
    <row r="65" spans="1:7">
      <c r="A65" t="s">
        <v>657</v>
      </c>
      <c r="B65" s="21">
        <v>15</v>
      </c>
      <c r="C65" s="6">
        <f t="shared" si="1"/>
        <v>6.3903396226415108</v>
      </c>
      <c r="D65" s="6">
        <f>'Avg. by State or Territory'!C70</f>
        <v>7.6075471698113226</v>
      </c>
      <c r="E65" s="6">
        <f t="shared" si="2"/>
        <v>8.8247547169811345</v>
      </c>
      <c r="F65">
        <v>0</v>
      </c>
      <c r="G65" s="20">
        <f t="shared" si="3"/>
        <v>14</v>
      </c>
    </row>
    <row r="66" spans="1:7">
      <c r="A66" t="s">
        <v>658</v>
      </c>
      <c r="B66" s="19">
        <f t="shared" si="0"/>
        <v>12</v>
      </c>
      <c r="C66" s="6">
        <f t="shared" si="1"/>
        <v>6.5567547169811338</v>
      </c>
      <c r="D66" s="6">
        <f>'Avg. by State or Territory'!C71</f>
        <v>7.8056603773584925</v>
      </c>
      <c r="E66" s="6">
        <f t="shared" si="2"/>
        <v>9.054566037735853</v>
      </c>
      <c r="F66">
        <v>0</v>
      </c>
      <c r="G66" s="19">
        <f t="shared" si="3"/>
        <v>12</v>
      </c>
    </row>
    <row r="67" spans="1:7">
      <c r="A67" t="s">
        <v>659</v>
      </c>
      <c r="B67" s="19">
        <f t="shared" si="0"/>
        <v>27</v>
      </c>
      <c r="C67" s="6">
        <f t="shared" si="1"/>
        <v>4.7483773584905666</v>
      </c>
      <c r="D67" s="6">
        <f>'Avg. by State or Territory'!C72</f>
        <v>5.6528301886792462</v>
      </c>
      <c r="E67" s="6">
        <f t="shared" si="2"/>
        <v>6.5572830188679267</v>
      </c>
      <c r="F67">
        <v>0</v>
      </c>
      <c r="G67" s="19">
        <f t="shared" si="3"/>
        <v>27</v>
      </c>
    </row>
    <row r="68" spans="1:7">
      <c r="A68" t="s">
        <v>660</v>
      </c>
      <c r="B68" s="19">
        <f t="shared" si="0"/>
        <v>11</v>
      </c>
      <c r="C68" s="6">
        <f t="shared" si="1"/>
        <v>6.6122264150943391</v>
      </c>
      <c r="D68" s="6">
        <f>'Avg. by State or Territory'!C73</f>
        <v>7.8716981132075468</v>
      </c>
      <c r="E68" s="6">
        <f t="shared" si="2"/>
        <v>9.1311698113207562</v>
      </c>
      <c r="F68">
        <v>0</v>
      </c>
      <c r="G68" s="19">
        <f t="shared" si="3"/>
        <v>11</v>
      </c>
    </row>
    <row r="69" spans="1:7">
      <c r="A69" t="s">
        <v>661</v>
      </c>
      <c r="B69" s="19">
        <f t="shared" si="0"/>
        <v>23</v>
      </c>
      <c r="C69" s="6">
        <f t="shared" si="1"/>
        <v>5.0257358490566064</v>
      </c>
      <c r="D69" s="6">
        <f>'Avg. by State or Territory'!C74</f>
        <v>5.9830188679245317</v>
      </c>
      <c r="E69" s="6">
        <f t="shared" si="2"/>
        <v>6.940301886792458</v>
      </c>
      <c r="F69">
        <v>0</v>
      </c>
      <c r="G69" s="19">
        <f t="shared" si="3"/>
        <v>23</v>
      </c>
    </row>
    <row r="70" spans="1:7">
      <c r="A70" t="s">
        <v>662</v>
      </c>
      <c r="B70" s="19">
        <f t="shared" si="0"/>
        <v>29</v>
      </c>
      <c r="C70" s="6">
        <f t="shared" si="1"/>
        <v>4.2491320754716986</v>
      </c>
      <c r="D70" s="6">
        <f>'Avg. by State or Territory'!C75</f>
        <v>5.0584905660377366</v>
      </c>
      <c r="E70" s="6">
        <f t="shared" si="2"/>
        <v>5.8678490566037755</v>
      </c>
      <c r="F70">
        <v>0</v>
      </c>
      <c r="G70" s="19">
        <f t="shared" si="3"/>
        <v>29</v>
      </c>
    </row>
    <row r="71" spans="1:7">
      <c r="A71" t="s">
        <v>663</v>
      </c>
      <c r="B71" s="19">
        <f t="shared" si="0"/>
        <v>22</v>
      </c>
      <c r="C71" s="6">
        <f t="shared" si="1"/>
        <v>5.0923018867924545</v>
      </c>
      <c r="D71" s="6">
        <f>'Avg. by State or Territory'!C76</f>
        <v>6.062264150943399</v>
      </c>
      <c r="E71" s="6">
        <f t="shared" si="2"/>
        <v>7.0322264150943434</v>
      </c>
      <c r="F71">
        <v>0</v>
      </c>
      <c r="G71" s="19">
        <f t="shared" si="3"/>
        <v>22</v>
      </c>
    </row>
    <row r="72" spans="1:7">
      <c r="A72" t="s">
        <v>664</v>
      </c>
      <c r="B72" s="19">
        <f t="shared" si="0"/>
        <v>0</v>
      </c>
      <c r="C72" s="6">
        <f t="shared" si="1"/>
        <v>9.5966037735849081</v>
      </c>
      <c r="D72" s="6">
        <f>'Avg. by State or Territory'!C77</f>
        <v>11.424528301886795</v>
      </c>
      <c r="E72" s="6">
        <f t="shared" si="2"/>
        <v>13.252452830188684</v>
      </c>
      <c r="F72">
        <v>0</v>
      </c>
      <c r="G72" s="19">
        <f t="shared" si="3"/>
        <v>0</v>
      </c>
    </row>
    <row r="73" spans="1:7">
      <c r="A73" t="s">
        <v>665</v>
      </c>
      <c r="B73" s="19">
        <f t="shared" si="0"/>
        <v>26</v>
      </c>
      <c r="C73" s="6">
        <f t="shared" si="1"/>
        <v>4.8260377358490585</v>
      </c>
      <c r="D73" s="6">
        <f>'Avg. by State or Territory'!C78</f>
        <v>5.7452830188679265</v>
      </c>
      <c r="E73" s="6">
        <f t="shared" si="2"/>
        <v>6.6645283018867953</v>
      </c>
      <c r="F73">
        <v>0</v>
      </c>
      <c r="G73" s="19">
        <f t="shared" si="3"/>
        <v>26</v>
      </c>
    </row>
    <row r="74" spans="1:7">
      <c r="A74" t="s">
        <v>666</v>
      </c>
      <c r="B74" s="19">
        <f t="shared" si="0"/>
        <v>25</v>
      </c>
      <c r="C74" s="6">
        <f t="shared" si="1"/>
        <v>4.9369811320754726</v>
      </c>
      <c r="D74" s="6">
        <f>'Avg. by State or Territory'!C79</f>
        <v>5.8773584905660385</v>
      </c>
      <c r="E74" s="6">
        <f t="shared" si="2"/>
        <v>6.8177358490566053</v>
      </c>
      <c r="F74">
        <v>0</v>
      </c>
      <c r="G74" s="19">
        <f t="shared" si="3"/>
        <v>25</v>
      </c>
    </row>
    <row r="75" spans="1:7">
      <c r="A75" t="s">
        <v>667</v>
      </c>
      <c r="B75" s="19">
        <f t="shared" si="0"/>
        <v>19</v>
      </c>
      <c r="C75" s="6">
        <f t="shared" si="1"/>
        <v>5.5915471698113226</v>
      </c>
      <c r="D75" s="6">
        <f>'Avg. by State or Territory'!C80</f>
        <v>6.6566037735849086</v>
      </c>
      <c r="E75" s="6">
        <f t="shared" si="2"/>
        <v>7.7216603773584946</v>
      </c>
      <c r="F75">
        <v>0</v>
      </c>
      <c r="G75" s="19">
        <f t="shared" si="3"/>
        <v>19</v>
      </c>
    </row>
    <row r="76" spans="1:7">
      <c r="A76" t="s">
        <v>688</v>
      </c>
      <c r="B76" s="19">
        <f t="shared" si="0"/>
        <v>20</v>
      </c>
      <c r="C76" s="6">
        <f t="shared" si="1"/>
        <v>5.4695094339622656</v>
      </c>
      <c r="D76" s="6">
        <f>'Avg. by State or Territory'!C81</f>
        <v>6.5113207547169836</v>
      </c>
      <c r="E76" s="6">
        <f t="shared" si="2"/>
        <v>7.5531320754717015</v>
      </c>
      <c r="F76">
        <v>0</v>
      </c>
      <c r="G76" s="19">
        <f t="shared" si="3"/>
        <v>20</v>
      </c>
    </row>
    <row r="77" spans="1:7">
      <c r="A77" t="s">
        <v>669</v>
      </c>
      <c r="B77" s="19">
        <f t="shared" si="0"/>
        <v>24</v>
      </c>
      <c r="C77" s="6">
        <f t="shared" si="1"/>
        <v>4.9702641509433976</v>
      </c>
      <c r="D77" s="6">
        <f>'Avg. by State or Territory'!C82</f>
        <v>5.9169811320754739</v>
      </c>
      <c r="E77" s="6">
        <f t="shared" si="2"/>
        <v>6.8636981132075503</v>
      </c>
      <c r="F77">
        <v>0</v>
      </c>
      <c r="G77" s="19">
        <f t="shared" si="3"/>
        <v>24</v>
      </c>
    </row>
    <row r="78" spans="1:7">
      <c r="A78" t="s">
        <v>670</v>
      </c>
      <c r="B78" s="19">
        <f t="shared" si="0"/>
        <v>28</v>
      </c>
      <c r="C78" s="6">
        <f t="shared" si="1"/>
        <v>4.6263396226415097</v>
      </c>
      <c r="D78" s="6">
        <f>'Avg. by State or Territory'!C83</f>
        <v>5.5075471698113212</v>
      </c>
      <c r="E78" s="6">
        <f t="shared" si="2"/>
        <v>6.3887547169811336</v>
      </c>
      <c r="F78">
        <v>0</v>
      </c>
      <c r="G78" s="19">
        <f t="shared" si="3"/>
        <v>28</v>
      </c>
    </row>
    <row r="79" spans="1:7">
      <c r="A79" t="s">
        <v>689</v>
      </c>
      <c r="B79" s="19">
        <f t="shared" si="0"/>
        <v>31</v>
      </c>
      <c r="C79" s="6">
        <f t="shared" si="1"/>
        <v>3.6056603773584905</v>
      </c>
      <c r="D79" s="6">
        <f>'Avg. by State or Territory'!C84</f>
        <v>4.2924528301886795</v>
      </c>
      <c r="E79" s="6">
        <f t="shared" si="2"/>
        <v>4.9792452830188685</v>
      </c>
      <c r="F79">
        <v>0</v>
      </c>
      <c r="G79" s="19">
        <f t="shared" si="3"/>
        <v>31</v>
      </c>
    </row>
    <row r="80" spans="1:7">
      <c r="A80" t="s">
        <v>672</v>
      </c>
      <c r="B80" s="19">
        <f t="shared" si="0"/>
        <v>32</v>
      </c>
      <c r="C80" s="6">
        <f t="shared" si="1"/>
        <v>3.4836226415094336</v>
      </c>
      <c r="D80" s="6">
        <f>'Avg. by State or Territory'!C85</f>
        <v>4.1471698113207545</v>
      </c>
      <c r="E80" s="6">
        <f t="shared" si="2"/>
        <v>4.8107169811320754</v>
      </c>
      <c r="F80">
        <v>0</v>
      </c>
      <c r="G80" s="19">
        <f t="shared" si="3"/>
        <v>32</v>
      </c>
    </row>
    <row r="81" spans="1:7">
      <c r="A81" t="s">
        <v>673</v>
      </c>
      <c r="B81" s="19">
        <f t="shared" si="0"/>
        <v>33</v>
      </c>
      <c r="C81" s="6">
        <f t="shared" si="1"/>
        <v>3.461433962264151</v>
      </c>
      <c r="D81" s="6">
        <f>'Avg. by State or Territory'!C86</f>
        <v>4.120754716981132</v>
      </c>
      <c r="E81" s="6">
        <f t="shared" si="2"/>
        <v>4.7800754716981135</v>
      </c>
      <c r="F81">
        <v>0</v>
      </c>
      <c r="G81" s="19">
        <f t="shared" si="3"/>
        <v>33</v>
      </c>
    </row>
    <row r="82" spans="1:7">
      <c r="A82" t="s">
        <v>674</v>
      </c>
      <c r="B82" s="19">
        <f t="shared" si="0"/>
        <v>30</v>
      </c>
      <c r="C82" s="6">
        <f t="shared" si="1"/>
        <v>3.8275471698113219</v>
      </c>
      <c r="D82" s="6">
        <f>'Avg. by State or Territory'!C87</f>
        <v>4.5566037735849072</v>
      </c>
      <c r="E82" s="6">
        <f t="shared" si="2"/>
        <v>5.2856603773584929</v>
      </c>
      <c r="F82">
        <v>0</v>
      </c>
      <c r="G82" s="19">
        <f t="shared" si="3"/>
        <v>30</v>
      </c>
    </row>
    <row r="83" spans="1:7">
      <c r="A83" s="13" t="s">
        <v>675</v>
      </c>
      <c r="B83" s="19">
        <f t="shared" si="0"/>
        <v>34</v>
      </c>
      <c r="C83" s="6">
        <f t="shared" si="1"/>
        <v>6.5567547169811338</v>
      </c>
      <c r="D83" s="6">
        <f>'Avg. by State or Territory'!C88</f>
        <v>7.8056603773584925</v>
      </c>
      <c r="E83" s="6">
        <f t="shared" si="2"/>
        <v>9.054566037735853</v>
      </c>
      <c r="F83">
        <v>0</v>
      </c>
      <c r="G83">
        <v>34</v>
      </c>
    </row>
    <row r="85" spans="1:7">
      <c r="A85" s="22" t="s">
        <v>719</v>
      </c>
    </row>
    <row r="86" spans="1:7">
      <c r="A86" t="s">
        <v>720</v>
      </c>
    </row>
    <row r="87" spans="1:7">
      <c r="A87" t="s">
        <v>721</v>
      </c>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43F13-75EB-4041-AAE8-49D6DEE308D8}">
  <sheetPr>
    <tabColor theme="5" tint="0.39997558519241921"/>
  </sheetPr>
  <dimension ref="A1:D17"/>
  <sheetViews>
    <sheetView zoomScale="107" zoomScaleNormal="145" workbookViewId="0"/>
  </sheetViews>
  <sheetFormatPr defaultColWidth="8.7109375" defaultRowHeight="15"/>
  <cols>
    <col min="1" max="1" width="16.7109375" customWidth="1"/>
    <col min="2" max="4" width="15.28515625" customWidth="1"/>
  </cols>
  <sheetData>
    <row r="1" spans="1:4">
      <c r="A1" s="10" t="s">
        <v>107</v>
      </c>
      <c r="B1" t="s">
        <v>1025</v>
      </c>
    </row>
    <row r="2" spans="1:4">
      <c r="B2" s="9">
        <v>2025</v>
      </c>
    </row>
    <row r="3" spans="1:4">
      <c r="B3" t="s">
        <v>1026</v>
      </c>
    </row>
    <row r="4" spans="1:4">
      <c r="B4" t="s">
        <v>1027</v>
      </c>
    </row>
    <row r="5" spans="1:4">
      <c r="B5" t="s">
        <v>1028</v>
      </c>
    </row>
    <row r="7" spans="1:4">
      <c r="B7" s="7" t="s">
        <v>1029</v>
      </c>
      <c r="C7" s="8"/>
      <c r="D7" s="8"/>
    </row>
    <row r="8" spans="1:4">
      <c r="A8" s="10" t="s">
        <v>686</v>
      </c>
      <c r="B8" s="10" t="s">
        <v>1030</v>
      </c>
      <c r="C8" s="10" t="s">
        <v>1031</v>
      </c>
      <c r="D8" s="10" t="s">
        <v>1032</v>
      </c>
    </row>
    <row r="9" spans="1:4">
      <c r="A9" t="s">
        <v>657</v>
      </c>
      <c r="B9" s="6">
        <v>3.07</v>
      </c>
      <c r="C9" s="6">
        <v>3.2</v>
      </c>
      <c r="D9" s="6">
        <v>7</v>
      </c>
    </row>
    <row r="10" spans="1:4">
      <c r="A10" t="s">
        <v>652</v>
      </c>
      <c r="B10" s="6">
        <v>3.55</v>
      </c>
      <c r="C10" s="6">
        <v>6.21</v>
      </c>
      <c r="D10" s="6">
        <v>7.16</v>
      </c>
    </row>
    <row r="11" spans="1:4">
      <c r="A11" t="s">
        <v>651</v>
      </c>
      <c r="B11" s="6">
        <v>3.32</v>
      </c>
      <c r="C11" s="6">
        <v>4.57</v>
      </c>
      <c r="D11" s="6">
        <v>6.9</v>
      </c>
    </row>
    <row r="12" spans="1:4">
      <c r="A12" t="s">
        <v>646</v>
      </c>
      <c r="B12" s="6">
        <v>2.71</v>
      </c>
      <c r="C12" s="6">
        <v>3.47</v>
      </c>
      <c r="D12" s="6">
        <v>5.97</v>
      </c>
    </row>
    <row r="13" spans="1:4">
      <c r="A13" t="s">
        <v>647</v>
      </c>
      <c r="B13" s="6">
        <v>3.61</v>
      </c>
      <c r="C13" s="6">
        <v>6.13</v>
      </c>
      <c r="D13" s="6">
        <v>6.3</v>
      </c>
    </row>
    <row r="14" spans="1:4">
      <c r="A14" t="s">
        <v>644</v>
      </c>
      <c r="B14" s="6">
        <v>4.18</v>
      </c>
      <c r="C14" s="6">
        <v>5.13</v>
      </c>
      <c r="D14" s="6">
        <v>6.8</v>
      </c>
    </row>
    <row r="15" spans="1:4">
      <c r="A15" t="s">
        <v>655</v>
      </c>
      <c r="B15" s="6">
        <v>3.42</v>
      </c>
      <c r="C15" s="6">
        <v>4.93</v>
      </c>
      <c r="D15" s="6">
        <v>6</v>
      </c>
    </row>
    <row r="16" spans="1:4">
      <c r="A16" t="s">
        <v>667</v>
      </c>
      <c r="B16" s="6">
        <v>3.12</v>
      </c>
      <c r="C16" s="6">
        <v>3.78</v>
      </c>
      <c r="D16" s="6">
        <v>4.75</v>
      </c>
    </row>
    <row r="17" spans="1:4">
      <c r="A17" t="s">
        <v>649</v>
      </c>
      <c r="B17" s="6">
        <v>3.24</v>
      </c>
      <c r="C17" s="6">
        <v>5.31</v>
      </c>
      <c r="D17" s="6">
        <v>4.58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8CBBB-5C8A-4DA4-BEBC-49080DA12796}">
  <sheetPr>
    <tabColor theme="3" tint="0.249977111117893"/>
  </sheetPr>
  <dimension ref="A1:T310"/>
  <sheetViews>
    <sheetView zoomScaleNormal="100" workbookViewId="0"/>
  </sheetViews>
  <sheetFormatPr defaultColWidth="8.7109375" defaultRowHeight="15"/>
  <cols>
    <col min="1" max="1" width="8.7109375" style="142"/>
    <col min="2" max="2" width="32.42578125" customWidth="1"/>
    <col min="3" max="9" width="13.42578125" customWidth="1"/>
    <col min="13" max="13" width="25.7109375" customWidth="1"/>
    <col min="14" max="20" width="15" customWidth="1"/>
  </cols>
  <sheetData>
    <row r="1" spans="1:13">
      <c r="A1" s="128" t="s">
        <v>1105</v>
      </c>
      <c r="B1" s="129"/>
      <c r="C1" s="129"/>
      <c r="D1" s="129"/>
      <c r="E1" s="129"/>
      <c r="F1" s="129"/>
      <c r="G1" s="129"/>
      <c r="H1" s="129"/>
      <c r="I1" s="129"/>
      <c r="J1" s="129"/>
    </row>
    <row r="2" spans="1:13" ht="30">
      <c r="A2" s="520" t="s">
        <v>1080</v>
      </c>
      <c r="B2" s="443" t="s">
        <v>1079</v>
      </c>
      <c r="C2" s="518" t="s">
        <v>36</v>
      </c>
      <c r="D2" s="518" t="s">
        <v>44</v>
      </c>
      <c r="E2" s="518" t="s">
        <v>50</v>
      </c>
      <c r="F2" s="518" t="s">
        <v>1001</v>
      </c>
      <c r="G2" s="518" t="s">
        <v>1088</v>
      </c>
      <c r="H2" s="518" t="s">
        <v>1102</v>
      </c>
      <c r="I2" s="136" t="s">
        <v>1101</v>
      </c>
      <c r="J2" s="517" t="s">
        <v>2</v>
      </c>
    </row>
    <row r="3" spans="1:13">
      <c r="A3" s="142">
        <v>1</v>
      </c>
      <c r="B3" t="s">
        <v>1087</v>
      </c>
      <c r="C3" s="476">
        <f>'Indust. Energy Use - Combined '!J22</f>
        <v>5.5599361594232137</v>
      </c>
      <c r="D3" s="476">
        <f>'Indust. Energy Use - Combined '!K22</f>
        <v>1.5301361999998999</v>
      </c>
      <c r="E3" s="476">
        <f>'Indust. Energy Use - Combined '!L22</f>
        <v>0.71524856999999997</v>
      </c>
      <c r="F3" s="476">
        <f>'Indust. Energy Use - Combined '!M22</f>
        <v>2.2131307349999951</v>
      </c>
      <c r="G3" s="476">
        <f>'Indust. Energy Use - Combined '!N22</f>
        <v>1.3921571405020885</v>
      </c>
      <c r="H3" s="476"/>
      <c r="I3" s="476">
        <f>SUM('Economywide Energy Use (GCAM)'!B19:E20)</f>
        <v>1.67049</v>
      </c>
      <c r="J3" s="142" t="s">
        <v>1091</v>
      </c>
      <c r="L3" s="476">
        <f>SUM(C3:I3)</f>
        <v>13.081098804925197</v>
      </c>
      <c r="M3">
        <f>F3/L3</f>
        <v>0.16918538480626136</v>
      </c>
    </row>
    <row r="4" spans="1:13">
      <c r="A4" s="142">
        <v>2</v>
      </c>
      <c r="B4" t="s">
        <v>1086</v>
      </c>
      <c r="C4" s="476">
        <f>SUM('Economywide Energy Use (GCAM)'!B25:B26)</f>
        <v>0.56682651000000006</v>
      </c>
      <c r="D4" s="476">
        <f>SUM('Economywide Energy Use (GCAM)'!C25:C26)</f>
        <v>1.6152672100000003</v>
      </c>
      <c r="E4" s="476">
        <f>SUM('Economywide Energy Use (GCAM)'!D25:D26)</f>
        <v>0.28342168499999998</v>
      </c>
      <c r="F4" s="476">
        <f>SUM('Economywide Energy Use (GCAM)'!E25:E26)</f>
        <v>4.2108226985999995</v>
      </c>
      <c r="G4" s="476">
        <f>SUM('Economywide Energy Use (GCAM)'!F25:F26)</f>
        <v>1.4142835166000003</v>
      </c>
      <c r="H4" s="476"/>
      <c r="I4" s="476"/>
      <c r="J4" s="142" t="s">
        <v>1091</v>
      </c>
      <c r="L4" s="476"/>
    </row>
    <row r="5" spans="1:13">
      <c r="A5" s="142">
        <v>3</v>
      </c>
      <c r="B5" t="s">
        <v>1085</v>
      </c>
      <c r="C5" s="476">
        <f>'Economywide Energy Use (GCAM)'!B27</f>
        <v>0</v>
      </c>
      <c r="D5" s="476">
        <f>'Economywide Energy Use (GCAM)'!C27</f>
        <v>4.3859775999999995</v>
      </c>
      <c r="E5" s="476">
        <f>'Economywide Energy Use (GCAM)'!D27</f>
        <v>0.15215040000000002</v>
      </c>
      <c r="F5" s="476">
        <f>'Economywide Energy Use (GCAM)'!E27</f>
        <v>0</v>
      </c>
      <c r="G5" s="476">
        <f>'Economywide Energy Use (GCAM)'!F27</f>
        <v>7.1461999999999998E-2</v>
      </c>
      <c r="H5" s="476"/>
      <c r="I5" s="476"/>
      <c r="J5" s="142" t="s">
        <v>1091</v>
      </c>
      <c r="L5" s="476"/>
    </row>
    <row r="6" spans="1:13">
      <c r="A6" s="142">
        <v>4</v>
      </c>
      <c r="B6" t="s">
        <v>1084</v>
      </c>
      <c r="C6" s="476">
        <f>SUM('Economywide Energy Use (GCAM)'!B13:B15)+'Economywide Energy Use (GCAM)'!B28</f>
        <v>0</v>
      </c>
      <c r="D6" s="476">
        <f>SUM('Economywide Energy Use (GCAM)'!C13:C15)+'Economywide Energy Use (GCAM)'!C28</f>
        <v>0.53959939999999995</v>
      </c>
      <c r="E6" s="476">
        <f>SUM('Economywide Energy Use (GCAM)'!D13:D15)+'Economywide Energy Use (GCAM)'!D28</f>
        <v>6.1709440000000003E-3</v>
      </c>
      <c r="F6" s="476">
        <f>SUM('Economywide Energy Use (GCAM)'!E13:E15)+'Economywide Energy Use (GCAM)'!E28</f>
        <v>0</v>
      </c>
      <c r="G6" s="476">
        <f>SUM('Economywide Energy Use (GCAM)'!F13:F15)+'Economywide Energy Use (GCAM)'!F28</f>
        <v>1.0854938520000001</v>
      </c>
      <c r="I6" s="476">
        <f>'Economywide Energy Use (GCAM)'!C21</f>
        <v>0.30704300000000001</v>
      </c>
      <c r="J6" s="142" t="s">
        <v>1091</v>
      </c>
      <c r="L6" s="476"/>
    </row>
    <row r="7" spans="1:13">
      <c r="B7" s="13" t="s">
        <v>1104</v>
      </c>
    </row>
    <row r="30" spans="1:11">
      <c r="A30" s="521" t="s">
        <v>1103</v>
      </c>
      <c r="B30" s="129"/>
      <c r="C30" s="129"/>
      <c r="D30" s="129"/>
      <c r="E30" s="129"/>
      <c r="F30" s="129"/>
      <c r="G30" s="129"/>
      <c r="H30" s="129"/>
      <c r="I30" s="129"/>
      <c r="J30" s="129"/>
    </row>
    <row r="31" spans="1:11" s="24" customFormat="1" ht="30">
      <c r="A31" s="520" t="s">
        <v>1080</v>
      </c>
      <c r="B31" s="443" t="s">
        <v>1079</v>
      </c>
      <c r="C31" s="518" t="s">
        <v>36</v>
      </c>
      <c r="D31" s="518" t="s">
        <v>44</v>
      </c>
      <c r="E31" s="518" t="s">
        <v>50</v>
      </c>
      <c r="F31" s="518" t="s">
        <v>1001</v>
      </c>
      <c r="G31" s="518" t="s">
        <v>1088</v>
      </c>
      <c r="H31" s="518" t="s">
        <v>1102</v>
      </c>
      <c r="I31" s="136" t="s">
        <v>1101</v>
      </c>
      <c r="J31" s="517" t="s">
        <v>2</v>
      </c>
    </row>
    <row r="32" spans="1:11">
      <c r="A32" s="142">
        <v>1</v>
      </c>
      <c r="B32" t="str">
        <f>INDEX('Indust. Energy Use - Combined '!I$7:I$21,MATCH($A32,'Indust. Energy Use - Combined '!$Q$7:$Q$21,0))</f>
        <v>Iron &amp; steel</v>
      </c>
      <c r="C32" s="476">
        <f>INDEX('Indust. Energy Use - Combined '!J$7:J$21,MATCH($A32,'Indust. Energy Use - Combined '!$Q$7:$Q$21,0))</f>
        <v>3.2200496655000004</v>
      </c>
      <c r="D32" s="476">
        <f>INDEX('Indust. Energy Use - Combined '!K$7:K$21,MATCH($A32,'Indust. Energy Use - Combined '!$Q$7:$Q$21,0))</f>
        <v>4.2747227999999998E-2</v>
      </c>
      <c r="E32" s="476">
        <f>INDEX('Indust. Energy Use - Combined '!L$7:L$21,MATCH($A32,'Indust. Energy Use - Combined '!$Q$7:$Q$21,0))</f>
        <v>3.1219200000000003E-2</v>
      </c>
      <c r="F32" s="476">
        <f>INDEX('Indust. Energy Use - Combined '!M$7:M$21,MATCH($A32,'Indust. Energy Use - Combined '!$Q$7:$Q$21,0))</f>
        <v>0</v>
      </c>
      <c r="G32" s="476">
        <f>INDEX('Indust. Energy Use - Combined '!N$7:N$21,MATCH($A32,'Indust. Energy Use - Combined '!$Q$7:$Q$21,0))</f>
        <v>0.18392082057387774</v>
      </c>
      <c r="H32">
        <v>0</v>
      </c>
      <c r="I32" s="476"/>
      <c r="J32" s="142" t="s">
        <v>1091</v>
      </c>
      <c r="K32" s="476">
        <f t="shared" ref="K32:K50" si="0">SUM(C32:I32)</f>
        <v>3.4779369140738785</v>
      </c>
    </row>
    <row r="33" spans="1:13">
      <c r="A33" s="142">
        <v>2</v>
      </c>
      <c r="B33" t="str">
        <f>INDEX('Indust. Energy Use - Combined '!I$7:I$21,MATCH($A33,'Indust. Energy Use - Combined '!$Q$7:$Q$21,0))</f>
        <v>Chemicals</v>
      </c>
      <c r="C33" s="476">
        <f>INDEX('Indust. Energy Use - Combined '!J$7:J$21,MATCH($A33,'Indust. Energy Use - Combined '!$Q$7:$Q$21,0))</f>
        <v>0.38876550566512807</v>
      </c>
      <c r="D33" s="476">
        <f>INDEX('Indust. Energy Use - Combined '!K$7:K$21,MATCH($A33,'Indust. Energy Use - Combined '!$Q$7:$Q$21,0))</f>
        <v>0.49345624800000004</v>
      </c>
      <c r="E33" s="476">
        <f>INDEX('Indust. Energy Use - Combined '!L$7:L$21,MATCH($A33,'Indust. Energy Use - Combined '!$Q$7:$Q$21,0))</f>
        <v>0.29727700000000001</v>
      </c>
      <c r="F33" s="476">
        <f>INDEX('Indust. Energy Use - Combined '!M$7:M$21,MATCH($A33,'Indust. Energy Use - Combined '!$Q$7:$Q$21,0))</f>
        <v>0.1467874275804483</v>
      </c>
      <c r="G33" s="476">
        <f>INDEX('Indust. Energy Use - Combined '!N$7:N$21,MATCH($A33,'Indust. Energy Use - Combined '!$Q$7:$Q$21,0))</f>
        <v>0.18392082057387774</v>
      </c>
      <c r="H33">
        <v>0</v>
      </c>
      <c r="I33" s="476">
        <f>SUM('Economywide Energy Use (GCAM)'!C19:D19)</f>
        <v>1.152849</v>
      </c>
      <c r="J33" s="142" t="s">
        <v>1091</v>
      </c>
      <c r="K33" s="476">
        <f t="shared" si="0"/>
        <v>2.6630560018194545</v>
      </c>
      <c r="M33" s="476"/>
    </row>
    <row r="34" spans="1:13">
      <c r="A34" s="142">
        <v>3</v>
      </c>
      <c r="B34" t="str">
        <f>INDEX('Indust. Energy Use - Combined '!I$7:I$21,MATCH($A34,'Indust. Energy Use - Combined '!$Q$7:$Q$21,0))</f>
        <v>Food, beverage, &amp; tobacco</v>
      </c>
      <c r="C34" s="476">
        <f>INDEX('Indust. Energy Use - Combined '!J$7:J$21,MATCH($A34,'Indust. Energy Use - Combined '!$Q$7:$Q$21,0))</f>
        <v>0.17373615232899708</v>
      </c>
      <c r="D34" s="476">
        <f>INDEX('Indust. Energy Use - Combined '!K$7:K$21,MATCH($A34,'Indust. Energy Use - Combined '!$Q$7:$Q$21,0))</f>
        <v>0.15836700044927454</v>
      </c>
      <c r="E34" s="476">
        <f>INDEX('Indust. Energy Use - Combined '!L$7:L$21,MATCH($A34,'Indust. Energy Use - Combined '!$Q$7:$Q$21,0))</f>
        <v>1.8829960672148729E-2</v>
      </c>
      <c r="F34" s="476">
        <f>INDEX('Indust. Energy Use - Combined '!M$7:M$21,MATCH($A34,'Indust. Energy Use - Combined '!$Q$7:$Q$21,0))</f>
        <v>0.96155220373819772</v>
      </c>
      <c r="G34" s="476">
        <f>INDEX('Indust. Energy Use - Combined '!N$7:N$21,MATCH($A34,'Indust. Energy Use - Combined '!$Q$7:$Q$21,0))</f>
        <v>0.1259411083575156</v>
      </c>
      <c r="H34">
        <v>0</v>
      </c>
      <c r="J34" s="142" t="s">
        <v>1091</v>
      </c>
      <c r="K34" s="476">
        <f t="shared" si="0"/>
        <v>1.4384264255461336</v>
      </c>
    </row>
    <row r="35" spans="1:13">
      <c r="A35" s="142">
        <v>4</v>
      </c>
      <c r="B35" t="str">
        <f>INDEX('Indust. Energy Use - Combined '!I$7:I$21,MATCH($A35,'Indust. Energy Use - Combined '!$Q$7:$Q$21,0))</f>
        <v>Non-metallic minerals</v>
      </c>
      <c r="C35" s="476">
        <f>INDEX('Indust. Energy Use - Combined '!J$7:J$21,MATCH($A35,'Indust. Energy Use - Combined '!$Q$7:$Q$21,0))</f>
        <v>0.83730949589683479</v>
      </c>
      <c r="D35" s="476">
        <f>INDEX('Indust. Energy Use - Combined '!K$7:K$21,MATCH($A35,'Indust. Energy Use - Combined '!$Q$7:$Q$21,0))</f>
        <v>6.3506700000000001E-3</v>
      </c>
      <c r="E35" s="476">
        <f>INDEX('Indust. Energy Use - Combined '!L$7:L$21,MATCH($A35,'Indust. Energy Use - Combined '!$Q$7:$Q$21,0))</f>
        <v>6.3506700000000001E-3</v>
      </c>
      <c r="F35" s="476">
        <f>INDEX('Indust. Energy Use - Combined '!M$7:M$21,MATCH($A35,'Indust. Energy Use - Combined '!$Q$7:$Q$21,0))</f>
        <v>1.2701200000000001E-2</v>
      </c>
      <c r="G35" s="476">
        <f>INDEX('Indust. Energy Use - Combined '!N$7:N$21,MATCH($A35,'Indust. Energy Use - Combined '!$Q$7:$Q$21,0))</f>
        <v>7.4166700000000002E-2</v>
      </c>
      <c r="H35">
        <v>0</v>
      </c>
      <c r="I35" s="476"/>
      <c r="J35" s="142" t="s">
        <v>1091</v>
      </c>
      <c r="K35" s="476">
        <f t="shared" si="0"/>
        <v>0.93687873589683479</v>
      </c>
    </row>
    <row r="36" spans="1:13">
      <c r="A36" s="142">
        <v>5</v>
      </c>
      <c r="B36" t="str">
        <f>INDEX('Indust. Energy Use - Combined '!I$7:I$21,MATCH($A36,'Indust. Energy Use - Combined '!$Q$7:$Q$21,0))</f>
        <v>Other manufacturing</v>
      </c>
      <c r="C36" s="476">
        <f>INDEX('Indust. Energy Use - Combined '!J$7:J$21,MATCH($A36,'Indust. Energy Use - Combined '!$Q$7:$Q$21,0))</f>
        <v>0.28781880944853222</v>
      </c>
      <c r="D36" s="476">
        <f>INDEX('Indust. Energy Use - Combined '!K$7:K$21,MATCH($A36,'Indust. Energy Use - Combined '!$Q$7:$Q$21,0))</f>
        <v>0.1076991644012478</v>
      </c>
      <c r="E36" s="476">
        <f>INDEX('Indust. Energy Use - Combined '!L$7:L$21,MATCH($A36,'Indust. Energy Use - Combined '!$Q$7:$Q$21,0))</f>
        <v>6.2040362745798917E-2</v>
      </c>
      <c r="F36" s="476">
        <f>INDEX('Indust. Energy Use - Combined '!M$7:M$21,MATCH($A36,'Indust. Energy Use - Combined '!$Q$7:$Q$21,0))</f>
        <v>0.14044279213256641</v>
      </c>
      <c r="G36" s="476">
        <f>INDEX('Indust. Energy Use - Combined '!N$7:N$21,MATCH($A36,'Indust. Energy Use - Combined '!$Q$7:$Q$21,0))</f>
        <v>0.31726286328565401</v>
      </c>
      <c r="H36">
        <v>0</v>
      </c>
      <c r="I36" s="476"/>
      <c r="J36" s="142" t="s">
        <v>1091</v>
      </c>
      <c r="K36" s="476">
        <f t="shared" si="0"/>
        <v>0.91526399201379938</v>
      </c>
    </row>
    <row r="37" spans="1:13">
      <c r="A37" s="142">
        <v>6</v>
      </c>
      <c r="B37" t="str">
        <f>INDEX('Indust. Energy Use - Combined '!I$7:I$21,MATCH($A37,'Indust. Energy Use - Combined '!$Q$7:$Q$21,0))</f>
        <v>Refining &amp; fuel processing</v>
      </c>
      <c r="C37" s="476">
        <f>INDEX('Indust. Energy Use - Combined '!J$7:J$21,MATCH($A37,'Indust. Energy Use - Combined '!$Q$7:$Q$21,0))</f>
        <v>5.8939038686987105E-2</v>
      </c>
      <c r="D37" s="476">
        <f>INDEX('Indust. Energy Use - Combined '!K$7:K$21,MATCH($A37,'Indust. Energy Use - Combined '!$Q$7:$Q$21,0))</f>
        <v>0.46561402799999996</v>
      </c>
      <c r="E37" s="476">
        <f>INDEX('Indust. Energy Use - Combined '!L$7:L$21,MATCH($A37,'Indust. Energy Use - Combined '!$Q$7:$Q$21,0))</f>
        <v>0.19166900000000001</v>
      </c>
      <c r="F37" s="476">
        <f>INDEX('Indust. Energy Use - Combined '!M$7:M$21,MATCH($A37,'Indust. Energy Use - Combined '!$Q$7:$Q$21,0))</f>
        <v>3.9928576016442924E-3</v>
      </c>
      <c r="G37" s="476">
        <f>INDEX('Indust. Energy Use - Combined '!N$7:N$21,MATCH($A37,'Indust. Energy Use - Combined '!$Q$7:$Q$21,0))</f>
        <v>2.1207957676868467E-2</v>
      </c>
      <c r="H37">
        <v>0</v>
      </c>
      <c r="I37" s="476"/>
      <c r="J37" s="142" t="s">
        <v>1091</v>
      </c>
      <c r="K37" s="476">
        <f t="shared" si="0"/>
        <v>0.74142288196549977</v>
      </c>
    </row>
    <row r="38" spans="1:13">
      <c r="A38" s="142">
        <v>7</v>
      </c>
      <c r="B38" t="str">
        <f>INDEX('Indust. Energy Use - Combined '!I$7:I$21,MATCH($A38,'Indust. Energy Use - Combined '!$Q$7:$Q$21,0))</f>
        <v>Pulp, paper, &amp; printing</v>
      </c>
      <c r="C38" s="476">
        <f>INDEX('Indust. Energy Use - Combined '!J$7:J$21,MATCH($A38,'Indust. Energy Use - Combined '!$Q$7:$Q$21,0))</f>
        <v>0.16448983759966432</v>
      </c>
      <c r="D38" s="476">
        <f>INDEX('Indust. Energy Use - Combined '!K$7:K$21,MATCH($A38,'Indust. Energy Use - Combined '!$Q$7:$Q$21,0))</f>
        <v>4.030158822815235E-2</v>
      </c>
      <c r="E38" s="476">
        <f>INDEX('Indust. Energy Use - Combined '!L$7:L$21,MATCH($A38,'Indust. Energy Use - Combined '!$Q$7:$Q$21,0))</f>
        <v>0</v>
      </c>
      <c r="F38" s="476">
        <f>INDEX('Indust. Energy Use - Combined '!M$7:M$21,MATCH($A38,'Indust. Energy Use - Combined '!$Q$7:$Q$21,0))</f>
        <v>0.39529199999999998</v>
      </c>
      <c r="G38" s="476">
        <f>INDEX('Indust. Energy Use - Combined '!N$7:N$21,MATCH($A38,'Indust. Energy Use - Combined '!$Q$7:$Q$21,0))</f>
        <v>4.512540000000001E-2</v>
      </c>
      <c r="H38">
        <v>0</v>
      </c>
      <c r="I38" s="476"/>
      <c r="J38" s="142" t="s">
        <v>1091</v>
      </c>
      <c r="K38" s="476">
        <f t="shared" si="0"/>
        <v>0.64520882582781669</v>
      </c>
    </row>
    <row r="39" spans="1:13">
      <c r="A39" s="142">
        <v>8</v>
      </c>
      <c r="B39" t="str">
        <f>INDEX('Indust. Energy Use - Combined '!I$7:I$21,MATCH($A39,'Indust. Energy Use - Combined '!$Q$7:$Q$21,0))</f>
        <v>Textiles, leather, &amp; apparel</v>
      </c>
      <c r="C39" s="476">
        <f>INDEX('Indust. Energy Use - Combined '!J$7:J$21,MATCH($A39,'Indust. Energy Use - Combined '!$Q$7:$Q$21,0))</f>
        <v>0.18145892656315568</v>
      </c>
      <c r="D39" s="476">
        <f>INDEX('Indust. Energy Use - Combined '!K$7:K$21,MATCH($A39,'Indust. Energy Use - Combined '!$Q$7:$Q$21,0))</f>
        <v>6.4895400000000011E-3</v>
      </c>
      <c r="E39" s="476">
        <f>INDEX('Indust. Energy Use - Combined '!L$7:L$21,MATCH($A39,'Indust. Energy Use - Combined '!$Q$7:$Q$21,0))</f>
        <v>1.1318555595280659E-2</v>
      </c>
      <c r="F39" s="476">
        <f>INDEX('Indust. Energy Use - Combined '!M$7:M$21,MATCH($A39,'Indust. Energy Use - Combined '!$Q$7:$Q$21,0))</f>
        <v>0.16520448326803261</v>
      </c>
      <c r="G39" s="476">
        <f>INDEX('Indust. Energy Use - Combined '!N$7:N$21,MATCH($A39,'Indust. Energy Use - Combined '!$Q$7:$Q$21,0))</f>
        <v>0.14322470704679777</v>
      </c>
      <c r="H39">
        <v>0</v>
      </c>
      <c r="I39" s="476"/>
      <c r="J39" s="142" t="s">
        <v>1091</v>
      </c>
      <c r="K39" s="476">
        <f t="shared" si="0"/>
        <v>0.50769621247326668</v>
      </c>
    </row>
    <row r="40" spans="1:13">
      <c r="A40" s="142">
        <v>9</v>
      </c>
      <c r="B40" t="str">
        <f>INDEX('Indust. Energy Use - Combined '!I$7:I$21,MATCH($A40,'Indust. Energy Use - Combined '!$Q$7:$Q$21,0))</f>
        <v>Plastic &amp; rubber products</v>
      </c>
      <c r="C40" s="476">
        <f>INDEX('Indust. Energy Use - Combined '!J$7:J$21,MATCH($A40,'Indust. Energy Use - Combined '!$Q$7:$Q$21,0))</f>
        <v>0.14699538984473356</v>
      </c>
      <c r="D40" s="476">
        <f>INDEX('Indust. Energy Use - Combined '!K$7:K$21,MATCH($A40,'Indust. Energy Use - Combined '!$Q$7:$Q$21,0))</f>
        <v>4.8561215548004626E-2</v>
      </c>
      <c r="E40" s="476">
        <f>INDEX('Indust. Energy Use - Combined '!L$7:L$21,MATCH($A40,'Indust. Energy Use - Combined '!$Q$7:$Q$21,0))</f>
        <v>7.9692920986771554E-2</v>
      </c>
      <c r="F40" s="476">
        <f>INDEX('Indust. Energy Use - Combined '!M$7:M$21,MATCH($A40,'Indust. Energy Use - Combined '!$Q$7:$Q$21,0))</f>
        <v>0.10251661892221721</v>
      </c>
      <c r="G40" s="476">
        <f>INDEX('Indust. Energy Use - Combined '!N$7:N$21,MATCH($A40,'Indust. Energy Use - Combined '!$Q$7:$Q$21,0))</f>
        <v>7.6370226157309706E-2</v>
      </c>
      <c r="H40">
        <v>0</v>
      </c>
      <c r="I40" s="476"/>
      <c r="J40" s="142" t="s">
        <v>1091</v>
      </c>
      <c r="K40" s="476">
        <f t="shared" si="0"/>
        <v>0.45413637145903663</v>
      </c>
    </row>
    <row r="41" spans="1:13">
      <c r="A41" s="142">
        <v>10</v>
      </c>
      <c r="B41" t="str">
        <f>INDEX('Indust. Energy Use - Combined '!I$7:I$21,MATCH($A41,'Indust. Energy Use - Combined '!$Q$7:$Q$21,0))</f>
        <v>Wood &amp; furniture</v>
      </c>
      <c r="C41" s="476">
        <f>INDEX('Indust. Energy Use - Combined '!J$7:J$21,MATCH($A41,'Indust. Energy Use - Combined '!$Q$7:$Q$21,0))</f>
        <v>8.4740373059169122E-2</v>
      </c>
      <c r="D41" s="476">
        <f>INDEX('Indust. Energy Use - Combined '!K$7:K$21,MATCH($A41,'Indust. Energy Use - Combined '!$Q$7:$Q$21,0))</f>
        <v>1.2073489215026901E-2</v>
      </c>
      <c r="E41" s="476">
        <f>INDEX('Indust. Energy Use - Combined '!L$7:L$21,MATCH($A41,'Indust. Energy Use - Combined '!$Q$7:$Q$21,0))</f>
        <v>0</v>
      </c>
      <c r="F41" s="476">
        <f>INDEX('Indust. Energy Use - Combined '!M$7:M$21,MATCH($A41,'Indust. Energy Use - Combined '!$Q$7:$Q$21,0))</f>
        <v>0.28384226475688867</v>
      </c>
      <c r="G41" s="476">
        <f>INDEX('Indust. Energy Use - Combined '!N$7:N$21,MATCH($A41,'Indust. Energy Use - Combined '!$Q$7:$Q$21,0))</f>
        <v>8.274820138736259E-3</v>
      </c>
      <c r="H41">
        <v>0</v>
      </c>
      <c r="I41" s="476"/>
      <c r="J41" s="142" t="s">
        <v>1091</v>
      </c>
      <c r="K41" s="476">
        <f t="shared" si="0"/>
        <v>0.38893094716982096</v>
      </c>
    </row>
    <row r="42" spans="1:13">
      <c r="A42" s="142">
        <v>11</v>
      </c>
      <c r="B42" t="str">
        <f>INDEX('Indust. Energy Use - Combined '!I$7:I$21,MATCH($A42,'Indust. Energy Use - Combined '!$Q$7:$Q$21,0))</f>
        <v>Vehicles &amp; transport equipment</v>
      </c>
      <c r="C42" s="476">
        <f>INDEX('Indust. Energy Use - Combined '!J$7:J$21,MATCH($A42,'Indust. Energy Use - Combined '!$Q$7:$Q$21,0))</f>
        <v>1.3481828839390386E-3</v>
      </c>
      <c r="D42" s="476">
        <f>INDEX('Indust. Energy Use - Combined '!K$7:K$21,MATCH($A42,'Indust. Energy Use - Combined '!$Q$7:$Q$21,0))</f>
        <v>6.2672748151748253E-2</v>
      </c>
      <c r="E42" s="476">
        <f>INDEX('Indust. Energy Use - Combined '!L$7:L$21,MATCH($A42,'Indust. Energy Use - Combined '!$Q$7:$Q$21,0))</f>
        <v>0</v>
      </c>
      <c r="F42" s="476">
        <f>INDEX('Indust. Energy Use - Combined '!M$7:M$21,MATCH($A42,'Indust. Energy Use - Combined '!$Q$7:$Q$21,0))</f>
        <v>0</v>
      </c>
      <c r="G42" s="476">
        <f>INDEX('Indust. Energy Use - Combined '!N$7:N$21,MATCH($A42,'Indust. Energy Use - Combined '!$Q$7:$Q$21,0))</f>
        <v>6.4615112695553492E-2</v>
      </c>
      <c r="H42">
        <v>0</v>
      </c>
      <c r="I42" s="476"/>
      <c r="J42" s="142" t="s">
        <v>1091</v>
      </c>
      <c r="K42" s="476">
        <f t="shared" si="0"/>
        <v>0.12863604373124077</v>
      </c>
    </row>
    <row r="43" spans="1:13">
      <c r="A43" s="142">
        <v>12</v>
      </c>
      <c r="B43" t="str">
        <f>INDEX('Indust. Energy Use - Combined '!I$7:I$21,MATCH($A43,'Indust. Energy Use - Combined '!$Q$7:$Q$21,0))</f>
        <v>Nonferrous metals</v>
      </c>
      <c r="C43" s="476">
        <f>INDEX('Indust. Energy Use - Combined '!J$7:J$21,MATCH($A43,'Indust. Energy Use - Combined '!$Q$7:$Q$21,0))</f>
        <v>1.0123E-2</v>
      </c>
      <c r="D43" s="476">
        <f>INDEX('Indust. Energy Use - Combined '!K$7:K$21,MATCH($A43,'Indust. Energy Use - Combined '!$Q$7:$Q$21,0))</f>
        <v>1.67472E-2</v>
      </c>
      <c r="E43" s="476">
        <f>INDEX('Indust. Energy Use - Combined '!L$7:L$21,MATCH($A43,'Indust. Energy Use - Combined '!$Q$7:$Q$21,0))</f>
        <v>1.6850899999999999E-2</v>
      </c>
      <c r="F43" s="476">
        <f>INDEX('Indust. Energy Use - Combined '!M$7:M$21,MATCH($A43,'Indust. Energy Use - Combined '!$Q$7:$Q$21,0))</f>
        <v>7.9888700000000008E-4</v>
      </c>
      <c r="G43" s="476">
        <f>INDEX('Indust. Energy Use - Combined '!N$7:N$21,MATCH($A43,'Indust. Energy Use - Combined '!$Q$7:$Q$21,0))</f>
        <v>5.2426199999999999E-2</v>
      </c>
      <c r="H43">
        <v>0</v>
      </c>
      <c r="I43" s="476"/>
      <c r="J43" s="142" t="s">
        <v>1091</v>
      </c>
      <c r="K43" s="476">
        <f t="shared" si="0"/>
        <v>9.6946186999999989E-2</v>
      </c>
    </row>
    <row r="44" spans="1:13">
      <c r="A44" s="142">
        <v>13</v>
      </c>
      <c r="B44" t="str">
        <f>INDEX('Indust. Energy Use - Combined '!I$7:I$21,MATCH($A44,'Indust. Energy Use - Combined '!$Q$7:$Q$21,0))</f>
        <v>Other metal products</v>
      </c>
      <c r="C44" s="476">
        <f>INDEX('Indust. Energy Use - Combined '!J$7:J$21,MATCH($A44,'Indust. Energy Use - Combined '!$Q$7:$Q$21,0))</f>
        <v>2.2274325908558032E-3</v>
      </c>
      <c r="D44" s="476">
        <f>INDEX('Indust. Energy Use - Combined '!K$7:K$21,MATCH($A44,'Indust. Energy Use - Combined '!$Q$7:$Q$21,0))</f>
        <v>3.879152226465335E-2</v>
      </c>
      <c r="E44" s="476">
        <f>INDEX('Indust. Energy Use - Combined '!L$7:L$21,MATCH($A44,'Indust. Energy Use - Combined '!$Q$7:$Q$21,0))</f>
        <v>0</v>
      </c>
      <c r="F44" s="476">
        <f>INDEX('Indust. Energy Use - Combined '!M$7:M$21,MATCH($A44,'Indust. Energy Use - Combined '!$Q$7:$Q$21,0))</f>
        <v>0</v>
      </c>
      <c r="G44" s="476">
        <f>INDEX('Indust. Energy Use - Combined '!N$7:N$21,MATCH($A44,'Indust. Energy Use - Combined '!$Q$7:$Q$21,0))</f>
        <v>2.8372035870238784E-2</v>
      </c>
      <c r="H44">
        <v>0</v>
      </c>
      <c r="I44" s="476"/>
      <c r="J44" s="142" t="s">
        <v>1091</v>
      </c>
      <c r="K44" s="476">
        <f t="shared" si="0"/>
        <v>6.9390990725747934E-2</v>
      </c>
    </row>
    <row r="45" spans="1:13">
      <c r="A45" s="142">
        <v>14</v>
      </c>
      <c r="B45" t="str">
        <f>INDEX('Indust. Energy Use - Combined '!I$7:I$21,MATCH($A45,'Indust. Energy Use - Combined '!$Q$7:$Q$21,0))</f>
        <v>Electronics</v>
      </c>
      <c r="C45" s="476">
        <f>INDEX('Indust. Energy Use - Combined '!J$7:J$21,MATCH($A45,'Indust. Energy Use - Combined '!$Q$7:$Q$21,0))</f>
        <v>2.9308323563892145E-5</v>
      </c>
      <c r="D45" s="476">
        <f>INDEX('Indust. Energy Use - Combined '!K$7:K$21,MATCH($A45,'Indust. Energy Use - Combined '!$Q$7:$Q$21,0))</f>
        <v>2.6705777741791899E-2</v>
      </c>
      <c r="E45" s="476">
        <f>INDEX('Indust. Energy Use - Combined '!L$7:L$21,MATCH($A45,'Indust. Energy Use - Combined '!$Q$7:$Q$21,0))</f>
        <v>0</v>
      </c>
      <c r="F45" s="476">
        <f>INDEX('Indust. Energy Use - Combined '!M$7:M$21,MATCH($A45,'Indust. Energy Use - Combined '!$Q$7:$Q$21,0))</f>
        <v>0</v>
      </c>
      <c r="G45" s="476">
        <f>INDEX('Indust. Energy Use - Combined '!N$7:N$21,MATCH($A45,'Indust. Energy Use - Combined '!$Q$7:$Q$21,0))</f>
        <v>3.4223802917513035E-2</v>
      </c>
      <c r="H45">
        <v>0</v>
      </c>
      <c r="I45" s="476"/>
      <c r="J45" s="142" t="s">
        <v>1091</v>
      </c>
      <c r="K45" s="476">
        <f t="shared" si="0"/>
        <v>6.0958888982868831E-2</v>
      </c>
    </row>
    <row r="46" spans="1:13">
      <c r="A46" s="142">
        <v>15</v>
      </c>
      <c r="B46" t="str">
        <f>INDEX('Indust. Energy Use - Combined '!I$7:I$21,MATCH($A46,'Indust. Energy Use - Combined '!$Q$7:$Q$21,0))</f>
        <v>Machinery</v>
      </c>
      <c r="C46" s="476">
        <f>INDEX('Indust. Energy Use - Combined '!J$7:J$21,MATCH($A46,'Indust. Energy Use - Combined '!$Q$7:$Q$21,0))</f>
        <v>1.9050410316529896E-3</v>
      </c>
      <c r="D46" s="476">
        <f>INDEX('Indust. Energy Use - Combined '!K$7:K$21,MATCH($A46,'Indust. Energy Use - Combined '!$Q$7:$Q$21,0))</f>
        <v>3.5587800000000001E-3</v>
      </c>
      <c r="E46" s="476">
        <f>INDEX('Indust. Energy Use - Combined '!L$7:L$21,MATCH($A46,'Indust. Energy Use - Combined '!$Q$7:$Q$21,0))</f>
        <v>0</v>
      </c>
      <c r="F46" s="476">
        <f>INDEX('Indust. Energy Use - Combined '!M$7:M$21,MATCH($A46,'Indust. Energy Use - Combined '!$Q$7:$Q$21,0))</f>
        <v>0</v>
      </c>
      <c r="G46" s="476">
        <f>INDEX('Indust. Energy Use - Combined '!N$7:N$21,MATCH($A46,'Indust. Energy Use - Combined '!$Q$7:$Q$21,0))</f>
        <v>3.3104565208145822E-2</v>
      </c>
      <c r="H46">
        <v>0</v>
      </c>
      <c r="I46" s="476"/>
      <c r="J46" s="142" t="s">
        <v>1091</v>
      </c>
      <c r="K46" s="476">
        <f t="shared" si="0"/>
        <v>3.8568386239798816E-2</v>
      </c>
    </row>
    <row r="47" spans="1:13">
      <c r="C47" s="6"/>
      <c r="D47" s="6"/>
      <c r="E47" s="6"/>
      <c r="F47" s="6"/>
      <c r="G47" s="6"/>
      <c r="H47" s="6"/>
      <c r="I47" s="476"/>
      <c r="J47" s="142"/>
      <c r="K47" s="476">
        <f t="shared" si="0"/>
        <v>0</v>
      </c>
    </row>
    <row r="48" spans="1:13">
      <c r="A48" s="142">
        <v>1</v>
      </c>
      <c r="B48" s="476" t="str">
        <f>INDEX('Economywide Energy Use (GCAM)'!A$13:A$15,MATCH($A48,'Economywide Energy Use (GCAM)'!$J$13:$J$15,0))</f>
        <v>Agriculture</v>
      </c>
      <c r="C48" s="476">
        <f>INDEX('Economywide Energy Use (GCAM)'!B$13:B$15,MATCH($A48,'Economywide Energy Use (GCAM)'!$J$13:$J$15,0))</f>
        <v>0</v>
      </c>
      <c r="D48" s="476">
        <f>INDEX('Economywide Energy Use (GCAM)'!C$13:C$15,MATCH($A48,'Economywide Energy Use (GCAM)'!$J$13:$J$15,0))</f>
        <v>0.4325812</v>
      </c>
      <c r="E48" s="476">
        <f>INDEX('Economywide Energy Use (GCAM)'!D$13:D$15,MATCH($A48,'Economywide Energy Use (GCAM)'!$J$13:$J$15,0))</f>
        <v>5.6091999999999999E-3</v>
      </c>
      <c r="F48" s="476">
        <f>INDEX('Economywide Energy Use (GCAM)'!E$13:E$15,MATCH($A48,'Economywide Energy Use (GCAM)'!$J$13:$J$15,0))</f>
        <v>0</v>
      </c>
      <c r="G48" s="476">
        <f>INDEX('Economywide Energy Use (GCAM)'!F$13:F$15,MATCH($A48,'Economywide Energy Use (GCAM)'!$J$13:$J$15,0))</f>
        <v>0.20672099999999999</v>
      </c>
      <c r="H48">
        <f>INDEX('Economywide Energy Use (GCAM)'!G$13:G$15,MATCH($A48,'Economywide Energy Use (GCAM)'!$J$13:$J$15,0))</f>
        <v>0</v>
      </c>
      <c r="I48" s="476"/>
      <c r="J48" s="142" t="s">
        <v>1091</v>
      </c>
      <c r="K48" s="476">
        <f t="shared" si="0"/>
        <v>0.64491140000000002</v>
      </c>
    </row>
    <row r="49" spans="1:11">
      <c r="A49" s="142">
        <v>2</v>
      </c>
      <c r="B49" s="476" t="str">
        <f>INDEX('Economywide Energy Use (GCAM)'!A$13:A$15,MATCH($A49,'Economywide Energy Use (GCAM)'!$J$13:$J$15,0))</f>
        <v>Mining</v>
      </c>
      <c r="C49" s="476">
        <f>INDEX('Economywide Energy Use (GCAM)'!B$13:B$15,MATCH($A49,'Economywide Energy Use (GCAM)'!$J$13:$J$15,0))</f>
        <v>0</v>
      </c>
      <c r="D49" s="476">
        <f>INDEX('Economywide Energy Use (GCAM)'!C$13:C$15,MATCH($A49,'Economywide Energy Use (GCAM)'!$J$13:$J$15,0))</f>
        <v>7.4510800000000002E-2</v>
      </c>
      <c r="E49" s="476">
        <f>INDEX('Economywide Energy Use (GCAM)'!D$13:D$15,MATCH($A49,'Economywide Energy Use (GCAM)'!$J$13:$J$15,0))</f>
        <v>0</v>
      </c>
      <c r="F49" s="476">
        <f>INDEX('Economywide Energy Use (GCAM)'!E$13:E$15,MATCH($A49,'Economywide Energy Use (GCAM)'!$J$13:$J$15,0))</f>
        <v>0</v>
      </c>
      <c r="G49" s="476">
        <f>INDEX('Economywide Energy Use (GCAM)'!F$13:F$15,MATCH($A49,'Economywide Energy Use (GCAM)'!$J$13:$J$15,0))</f>
        <v>9.1045500000000001E-2</v>
      </c>
      <c r="H49">
        <f>INDEX('Economywide Energy Use (GCAM)'!G$13:G$15,MATCH($A49,'Economywide Energy Use (GCAM)'!$J$13:$J$15,0))</f>
        <v>0</v>
      </c>
      <c r="I49" s="476"/>
      <c r="J49" s="142" t="s">
        <v>1091</v>
      </c>
      <c r="K49" s="476">
        <f t="shared" si="0"/>
        <v>0.16555629999999999</v>
      </c>
    </row>
    <row r="50" spans="1:11">
      <c r="A50" s="142">
        <v>3</v>
      </c>
      <c r="B50" s="476" t="str">
        <f>INDEX('Economywide Energy Use (GCAM)'!A$13:A$15,MATCH($A50,'Economywide Energy Use (GCAM)'!$J$13:$J$15,0))</f>
        <v>Construction</v>
      </c>
      <c r="C50" s="476">
        <f>INDEX('Economywide Energy Use (GCAM)'!B$13:B$15,MATCH($A50,'Economywide Energy Use (GCAM)'!$J$13:$J$15,0))</f>
        <v>0</v>
      </c>
      <c r="D50" s="476">
        <f>INDEX('Economywide Energy Use (GCAM)'!C$13:C$15,MATCH($A50,'Economywide Energy Use (GCAM)'!$J$13:$J$15,0))</f>
        <v>3.059972E-2</v>
      </c>
      <c r="E50" s="476">
        <f>INDEX('Economywide Energy Use (GCAM)'!D$13:D$15,MATCH($A50,'Economywide Energy Use (GCAM)'!$J$13:$J$15,0))</f>
        <v>0</v>
      </c>
      <c r="F50" s="476">
        <f>INDEX('Economywide Energy Use (GCAM)'!E$13:E$15,MATCH($A50,'Economywide Energy Use (GCAM)'!$J$13:$J$15,0))</f>
        <v>0</v>
      </c>
      <c r="G50" s="476">
        <f>INDEX('Economywide Energy Use (GCAM)'!F$13:F$15,MATCH($A50,'Economywide Energy Use (GCAM)'!$J$13:$J$15,0))</f>
        <v>7.1160199999999998E-4</v>
      </c>
      <c r="H50">
        <f>INDEX('Economywide Energy Use (GCAM)'!G$13:G$15,MATCH($A50,'Economywide Energy Use (GCAM)'!$J$13:$J$15,0))</f>
        <v>0</v>
      </c>
      <c r="I50" s="476">
        <f>'Economywide Energy Use (GCAM)'!C21</f>
        <v>0.30704300000000001</v>
      </c>
      <c r="J50" s="142" t="s">
        <v>1091</v>
      </c>
      <c r="K50" s="476">
        <f t="shared" si="0"/>
        <v>0.33835432200000004</v>
      </c>
    </row>
    <row r="97" spans="1:20">
      <c r="A97" s="521" t="s">
        <v>1100</v>
      </c>
      <c r="B97" s="129"/>
      <c r="C97" s="129"/>
      <c r="D97" s="129"/>
      <c r="E97" s="129"/>
      <c r="F97" s="129"/>
      <c r="G97" s="129"/>
      <c r="H97" s="129"/>
      <c r="I97" s="129"/>
      <c r="J97" s="129"/>
      <c r="K97" s="129"/>
    </row>
    <row r="98" spans="1:20" ht="30">
      <c r="A98" s="520" t="s">
        <v>1080</v>
      </c>
      <c r="B98" s="443" t="s">
        <v>1079</v>
      </c>
      <c r="C98" s="136" t="s">
        <v>1098</v>
      </c>
      <c r="D98" s="136" t="s">
        <v>1097</v>
      </c>
      <c r="E98" s="136" t="s">
        <v>1096</v>
      </c>
      <c r="F98" s="136" t="s">
        <v>1095</v>
      </c>
      <c r="G98" s="136" t="s">
        <v>1094</v>
      </c>
      <c r="H98" s="136" t="s">
        <v>1093</v>
      </c>
      <c r="I98" s="136" t="s">
        <v>1092</v>
      </c>
      <c r="J98" s="136" t="s">
        <v>1099</v>
      </c>
      <c r="K98" s="517" t="s">
        <v>2</v>
      </c>
      <c r="M98" s="443" t="s">
        <v>1079</v>
      </c>
      <c r="N98" s="136" t="s">
        <v>1098</v>
      </c>
      <c r="O98" s="136" t="s">
        <v>1097</v>
      </c>
      <c r="P98" s="136" t="s">
        <v>1096</v>
      </c>
      <c r="Q98" s="136" t="s">
        <v>1095</v>
      </c>
      <c r="R98" s="136" t="s">
        <v>1094</v>
      </c>
      <c r="S98" s="136" t="s">
        <v>1093</v>
      </c>
      <c r="T98" s="136" t="s">
        <v>1092</v>
      </c>
    </row>
    <row r="99" spans="1:20">
      <c r="A99" s="142">
        <v>1</v>
      </c>
      <c r="B99" t="str">
        <f>INDEX(Temperature!A$84:A$98,MATCH($A99,Temperature!$K$84:$K$98,0))</f>
        <v>Iron &amp; steel</v>
      </c>
      <c r="C99" s="476">
        <f>INDEX(Temperature!B$84:B$98,MATCH($A99,Temperature!$K$84:$K$98,0))</f>
        <v>0.17592426315762216</v>
      </c>
      <c r="D99" s="476">
        <f>INDEX(Temperature!C$84:C$98,MATCH($A99,Temperature!$K$84:$K$98,0))</f>
        <v>7.996557416255554E-3</v>
      </c>
      <c r="E99" s="476">
        <f>INDEX(Temperature!D$84:D$98,MATCH($A99,Temperature!$K$84:$K$98,0))</f>
        <v>1.8610260415254241E-2</v>
      </c>
      <c r="F99" s="476">
        <f>INDEX(Temperature!E$84:E$98,MATCH($A99,Temperature!$K$84:$K$98,0))</f>
        <v>1.240684027683616E-2</v>
      </c>
      <c r="G99" s="476">
        <f>INDEX(Temperature!F$84:F$98,MATCH($A99,Temperature!$K$84:$K$98,0))</f>
        <v>3.7220520830508474E-2</v>
      </c>
      <c r="H99" s="476">
        <f>INDEX(Temperature!G$84:G$98,MATCH($A99,Temperature!$K$84:$K$98,0))</f>
        <v>6.2034201384180802E-2</v>
      </c>
      <c r="I99" s="476">
        <f>INDEX(Temperature!H$84:H$98,MATCH($A99,Temperature!$K$84:$K$98,0))</f>
        <v>3.1637442705932206</v>
      </c>
      <c r="J99" s="525">
        <f t="shared" ref="J99:J113" si="1">SUM(C99:I99)</f>
        <v>3.4779369140738781</v>
      </c>
      <c r="K99" s="142" t="s">
        <v>1091</v>
      </c>
      <c r="M99" t="str">
        <f t="shared" ref="M99:M113" si="2">B99</f>
        <v>Iron &amp; steel</v>
      </c>
      <c r="N99" s="686">
        <f t="shared" ref="N99:N113" si="3">C99/$J99</f>
        <v>5.0582936811108932E-2</v>
      </c>
      <c r="O99" s="686">
        <f t="shared" ref="O99:O113" si="4">D99/$J99</f>
        <v>2.2992244005049516E-3</v>
      </c>
      <c r="P99" s="686">
        <f t="shared" ref="P99:P113" si="5">E99/$J99</f>
        <v>5.3509482417422949E-3</v>
      </c>
      <c r="Q99" s="686">
        <f t="shared" ref="Q99:Q113" si="6">F99/$J99</f>
        <v>3.5672988278281966E-3</v>
      </c>
      <c r="R99" s="686">
        <f t="shared" ref="R99:R113" si="7">G99/$J99</f>
        <v>1.0701896483484588E-2</v>
      </c>
      <c r="S99" s="686">
        <f t="shared" ref="S99:S113" si="8">H99/$J99</f>
        <v>1.7836494139140981E-2</v>
      </c>
      <c r="T99" s="686">
        <f t="shared" ref="T99:T113" si="9">I99/$J99</f>
        <v>0.90966120109619009</v>
      </c>
    </row>
    <row r="100" spans="1:20">
      <c r="A100" s="142">
        <v>2</v>
      </c>
      <c r="B100" t="str">
        <f>INDEX(Temperature!A$84:A$98,MATCH($A100,Temperature!$K$84:$K$98,0))</f>
        <v>Chemicals</v>
      </c>
      <c r="C100" s="476">
        <f>INDEX(Temperature!B$84:B$98,MATCH($A100,Temperature!$K$84:$K$98,0))</f>
        <v>0.10868048488456412</v>
      </c>
      <c r="D100" s="476">
        <f>INDEX(Temperature!C$84:C$98,MATCH($A100,Temperature!$K$84:$K$98,0))</f>
        <v>7.5240335689313612E-2</v>
      </c>
      <c r="E100" s="476">
        <f>INDEX(Temperature!D$84:D$98,MATCH($A100,Temperature!$K$84:$K$98,0))</f>
        <v>0.19070270624965971</v>
      </c>
      <c r="F100" s="476">
        <f>INDEX(Temperature!E$84:E$98,MATCH($A100,Temperature!$K$84:$K$98,0))</f>
        <v>0.62508109270721801</v>
      </c>
      <c r="G100" s="476">
        <f>INDEX(Temperature!F$84:F$98,MATCH($A100,Temperature!$K$84:$K$98,0))</f>
        <v>1.3190270515601465</v>
      </c>
      <c r="H100" s="476">
        <f>INDEX(Temperature!G$84:G$98,MATCH($A100,Temperature!$K$84:$K$98,0))</f>
        <v>0.34432433072855234</v>
      </c>
      <c r="I100" s="476">
        <f>INDEX(Temperature!H$84:H$98,MATCH($A100,Temperature!$K$84:$K$98,0))</f>
        <v>0</v>
      </c>
      <c r="J100" s="525">
        <f t="shared" si="1"/>
        <v>2.6630560018194545</v>
      </c>
      <c r="K100" s="142" t="s">
        <v>1091</v>
      </c>
      <c r="M100" t="str">
        <f t="shared" si="2"/>
        <v>Chemicals</v>
      </c>
      <c r="N100" s="686">
        <f t="shared" si="3"/>
        <v>4.0810439138460247E-2</v>
      </c>
      <c r="O100" s="686">
        <f t="shared" si="4"/>
        <v>2.8253380942010936E-2</v>
      </c>
      <c r="P100" s="686">
        <f t="shared" si="5"/>
        <v>7.1610475378425284E-2</v>
      </c>
      <c r="Q100" s="686">
        <f t="shared" si="6"/>
        <v>0.23472322485150512</v>
      </c>
      <c r="R100" s="686">
        <f t="shared" si="7"/>
        <v>0.49530578803410824</v>
      </c>
      <c r="S100" s="686">
        <f t="shared" si="8"/>
        <v>0.12929669165549013</v>
      </c>
      <c r="T100" s="686">
        <f t="shared" si="9"/>
        <v>0</v>
      </c>
    </row>
    <row r="101" spans="1:20">
      <c r="A101" s="142">
        <v>3</v>
      </c>
      <c r="B101" t="str">
        <f>INDEX(Temperature!A$84:A$98,MATCH($A101,Temperature!$K$84:$K$98,0))</f>
        <v>Food, beverage, &amp; tobacco</v>
      </c>
      <c r="C101" s="476">
        <f>INDEX(Temperature!B$84:B$98,MATCH($A101,Temperature!$K$84:$K$98,0))</f>
        <v>7.2416137305571462E-2</v>
      </c>
      <c r="D101" s="476">
        <f>INDEX(Temperature!C$84:C$98,MATCH($A101,Temperature!$K$84:$K$98,0))</f>
        <v>5.3524971051944127E-2</v>
      </c>
      <c r="E101" s="476">
        <f>INDEX(Temperature!D$84:D$98,MATCH($A101,Temperature!$K$84:$K$98,0))</f>
        <v>0.30624657401067762</v>
      </c>
      <c r="F101" s="476">
        <f>INDEX(Temperature!E$84:E$98,MATCH($A101,Temperature!$K$84:$K$98,0))</f>
        <v>0.33541291439264681</v>
      </c>
      <c r="G101" s="476">
        <f>INDEX(Temperature!F$84:F$98,MATCH($A101,Temperature!$K$84:$K$98,0))</f>
        <v>0.67082582878529362</v>
      </c>
      <c r="H101" s="476">
        <f>INDEX(Temperature!G$84:G$98,MATCH($A101,Temperature!$K$84:$K$98,0))</f>
        <v>0</v>
      </c>
      <c r="I101" s="476">
        <f>INDEX(Temperature!H$84:H$98,MATCH($A101,Temperature!$K$84:$K$98,0))</f>
        <v>0</v>
      </c>
      <c r="J101" s="525">
        <f t="shared" si="1"/>
        <v>1.4384264255461336</v>
      </c>
      <c r="K101" s="142" t="s">
        <v>1091</v>
      </c>
      <c r="M101" t="str">
        <f t="shared" si="2"/>
        <v>Food, beverage, &amp; tobacco</v>
      </c>
      <c r="N101" s="686">
        <f t="shared" si="3"/>
        <v>5.0343998149281019E-2</v>
      </c>
      <c r="O101" s="686">
        <f t="shared" si="4"/>
        <v>3.7210781240772928E-2</v>
      </c>
      <c r="P101" s="686">
        <f t="shared" si="5"/>
        <v>0.21290388480898748</v>
      </c>
      <c r="Q101" s="686">
        <f t="shared" si="6"/>
        <v>0.2331804452669862</v>
      </c>
      <c r="R101" s="686">
        <f t="shared" si="7"/>
        <v>0.46636089053397239</v>
      </c>
      <c r="S101" s="686">
        <f t="shared" si="8"/>
        <v>0</v>
      </c>
      <c r="T101" s="686">
        <f t="shared" si="9"/>
        <v>0</v>
      </c>
    </row>
    <row r="102" spans="1:20">
      <c r="A102" s="142">
        <v>4</v>
      </c>
      <c r="B102" t="str">
        <f>INDEX(Temperature!A$84:A$98,MATCH($A102,Temperature!$K$84:$K$98,0))</f>
        <v>Non-metallic minerals</v>
      </c>
      <c r="C102" s="476">
        <f>INDEX(Temperature!B$84:B$98,MATCH($A102,Temperature!$K$84:$K$98,0))</f>
        <v>7.4166700000000002E-2</v>
      </c>
      <c r="D102" s="476">
        <f>INDEX(Temperature!C$84:C$98,MATCH($A102,Temperature!$K$84:$K$98,0))</f>
        <v>0</v>
      </c>
      <c r="E102" s="476">
        <f>INDEX(Temperature!D$84:D$98,MATCH($A102,Temperature!$K$84:$K$98,0))</f>
        <v>3.7921408171289438E-2</v>
      </c>
      <c r="F102" s="476">
        <f>INDEX(Temperature!E$84:E$98,MATCH($A102,Temperature!$K$84:$K$98,0))</f>
        <v>0</v>
      </c>
      <c r="G102" s="476">
        <f>INDEX(Temperature!F$84:F$98,MATCH($A102,Temperature!$K$84:$K$98,0))</f>
        <v>3.6341349497485707E-2</v>
      </c>
      <c r="H102" s="476">
        <f>INDEX(Temperature!G$84:G$98,MATCH($A102,Temperature!$K$84:$K$98,0))</f>
        <v>0.18170674748742857</v>
      </c>
      <c r="I102" s="476">
        <f>INDEX(Temperature!H$84:H$98,MATCH($A102,Temperature!$K$84:$K$98,0))</f>
        <v>0.606742530740631</v>
      </c>
      <c r="J102" s="525">
        <f t="shared" si="1"/>
        <v>0.93687873589683468</v>
      </c>
      <c r="K102" s="142" t="s">
        <v>1091</v>
      </c>
      <c r="M102" t="str">
        <f t="shared" si="2"/>
        <v>Non-metallic minerals</v>
      </c>
      <c r="N102" s="686">
        <f t="shared" si="3"/>
        <v>7.9163606941087566E-2</v>
      </c>
      <c r="O102" s="686">
        <f t="shared" si="4"/>
        <v>0</v>
      </c>
      <c r="P102" s="686">
        <f t="shared" si="5"/>
        <v>4.0476324969622529E-2</v>
      </c>
      <c r="Q102" s="686">
        <f t="shared" si="6"/>
        <v>0</v>
      </c>
      <c r="R102" s="686">
        <f t="shared" si="7"/>
        <v>3.8789811429221582E-2</v>
      </c>
      <c r="S102" s="686">
        <f t="shared" si="8"/>
        <v>0.19394905714610797</v>
      </c>
      <c r="T102" s="686">
        <f t="shared" si="9"/>
        <v>0.64762119951396047</v>
      </c>
    </row>
    <row r="103" spans="1:20">
      <c r="A103" s="142">
        <v>5</v>
      </c>
      <c r="B103" t="str">
        <f>INDEX(Temperature!A$84:A$98,MATCH($A103,Temperature!$K$84:$K$98,0))</f>
        <v>Other manufacturing</v>
      </c>
      <c r="C103" s="476">
        <f>INDEX(Temperature!B$84:B$98,MATCH($A103,Temperature!$K$84:$K$98,0))</f>
        <v>0.18924451494231992</v>
      </c>
      <c r="D103" s="476">
        <f>INDEX(Temperature!C$84:C$98,MATCH($A103,Temperature!$K$84:$K$98,0))</f>
        <v>0.12801834834333406</v>
      </c>
      <c r="E103" s="476">
        <f>INDEX(Temperature!D$84:D$98,MATCH($A103,Temperature!$K$84:$K$98,0))</f>
        <v>0.19469804191148921</v>
      </c>
      <c r="F103" s="476">
        <f>INDEX(Temperature!E$84:E$98,MATCH($A103,Temperature!$K$84:$K$98,0))</f>
        <v>4.1721008981033397E-2</v>
      </c>
      <c r="G103" s="476">
        <f>INDEX(Temperature!F$84:F$98,MATCH($A103,Temperature!$K$84:$K$98,0))</f>
        <v>0.10430252245258349</v>
      </c>
      <c r="H103" s="476">
        <f>INDEX(Temperature!G$84:G$98,MATCH($A103,Temperature!$K$84:$K$98,0))</f>
        <v>0.10430252245258349</v>
      </c>
      <c r="I103" s="476">
        <f>INDEX(Temperature!H$84:H$98,MATCH($A103,Temperature!$K$84:$K$98,0))</f>
        <v>0.15297703293045581</v>
      </c>
      <c r="J103" s="525">
        <f t="shared" si="1"/>
        <v>0.91526399201379949</v>
      </c>
      <c r="K103" s="142" t="s">
        <v>1091</v>
      </c>
      <c r="M103" t="str">
        <f t="shared" si="2"/>
        <v>Other manufacturing</v>
      </c>
      <c r="N103" s="686">
        <f t="shared" si="3"/>
        <v>0.20676495152610205</v>
      </c>
      <c r="O103" s="686">
        <f t="shared" si="4"/>
        <v>0.13987040838530435</v>
      </c>
      <c r="P103" s="686">
        <f t="shared" si="5"/>
        <v>0.21272337119163509</v>
      </c>
      <c r="Q103" s="686">
        <f t="shared" si="6"/>
        <v>4.5583579541064657E-2</v>
      </c>
      <c r="R103" s="686">
        <f t="shared" si="7"/>
        <v>0.11395894885266164</v>
      </c>
      <c r="S103" s="686">
        <f t="shared" si="8"/>
        <v>0.11395894885266164</v>
      </c>
      <c r="T103" s="686">
        <f t="shared" si="9"/>
        <v>0.16713979165057044</v>
      </c>
    </row>
    <row r="104" spans="1:20">
      <c r="A104" s="142">
        <v>6</v>
      </c>
      <c r="B104" t="str">
        <f>INDEX(Temperature!A$84:A$98,MATCH($A104,Temperature!$K$84:$K$98,0))</f>
        <v>Refining &amp; fuel processing</v>
      </c>
      <c r="C104" s="476">
        <f>INDEX(Temperature!B$84:B$98,MATCH($A104,Temperature!$K$84:$K$98,0))</f>
        <v>1.2531974990876823E-2</v>
      </c>
      <c r="D104" s="476">
        <f>INDEX(Temperature!C$84:C$98,MATCH($A104,Temperature!$K$84:$K$98,0))</f>
        <v>8.6759826859916442E-3</v>
      </c>
      <c r="E104" s="476">
        <f>INDEX(Temperature!D$84:D$98,MATCH($A104,Temperature!$K$84:$K$98,0))</f>
        <v>5.5401148022202404E-2</v>
      </c>
      <c r="F104" s="476">
        <f>INDEX(Temperature!E$84:E$98,MATCH($A104,Temperature!$K$84:$K$98,0))</f>
        <v>0.18159265185055234</v>
      </c>
      <c r="G104" s="476">
        <f>INDEX(Temperature!F$84:F$98,MATCH($A104,Temperature!$K$84:$K$98,0))</f>
        <v>0.38319127382023332</v>
      </c>
      <c r="H104" s="476">
        <f>INDEX(Temperature!G$84:G$98,MATCH($A104,Temperature!$K$84:$K$98,0))</f>
        <v>0.10002985059564325</v>
      </c>
      <c r="I104" s="476">
        <f>INDEX(Temperature!H$84:H$98,MATCH($A104,Temperature!$K$84:$K$98,0))</f>
        <v>0</v>
      </c>
      <c r="J104" s="525">
        <f t="shared" si="1"/>
        <v>0.74142288196549988</v>
      </c>
      <c r="K104" s="142" t="s">
        <v>1091</v>
      </c>
      <c r="M104" t="str">
        <f t="shared" si="2"/>
        <v>Refining &amp; fuel processing</v>
      </c>
      <c r="N104" s="686">
        <f t="shared" si="3"/>
        <v>1.6902600790597078E-2</v>
      </c>
      <c r="O104" s="686">
        <f t="shared" si="4"/>
        <v>1.1701800547336437E-2</v>
      </c>
      <c r="P104" s="686">
        <f t="shared" si="5"/>
        <v>7.4722738358620477E-2</v>
      </c>
      <c r="Q104" s="686">
        <f t="shared" si="6"/>
        <v>0.24492453128658939</v>
      </c>
      <c r="R104" s="686">
        <f t="shared" si="7"/>
        <v>0.51683227364712503</v>
      </c>
      <c r="S104" s="686">
        <f t="shared" si="8"/>
        <v>0.13491605536973145</v>
      </c>
      <c r="T104" s="686">
        <f t="shared" si="9"/>
        <v>0</v>
      </c>
    </row>
    <row r="105" spans="1:20">
      <c r="A105" s="142">
        <v>7</v>
      </c>
      <c r="B105" t="str">
        <f>INDEX(Temperature!A$84:A$98,MATCH($A105,Temperature!$K$84:$K$98,0))</f>
        <v>Pulp, paper, &amp; printing</v>
      </c>
      <c r="C105" s="476">
        <f>INDEX(Temperature!B$84:B$98,MATCH($A105,Temperature!$K$84:$K$98,0))</f>
        <v>4.332038400000001E-2</v>
      </c>
      <c r="D105" s="476">
        <f>INDEX(Temperature!C$84:C$98,MATCH($A105,Temperature!$K$84:$K$98,0))</f>
        <v>1.8050160000000004E-3</v>
      </c>
      <c r="E105" s="476">
        <f>INDEX(Temperature!D$84:D$98,MATCH($A105,Temperature!$K$84:$K$98,0))</f>
        <v>0.20802892095364314</v>
      </c>
      <c r="F105" s="476">
        <f>INDEX(Temperature!E$84:E$98,MATCH($A105,Temperature!$K$84:$K$98,0))</f>
        <v>0.12268372261368696</v>
      </c>
      <c r="G105" s="476">
        <f>INDEX(Temperature!F$84:F$98,MATCH($A105,Temperature!$K$84:$K$98,0))</f>
        <v>0.24936800139955936</v>
      </c>
      <c r="H105" s="476">
        <f>INDEX(Temperature!G$84:G$98,MATCH($A105,Temperature!$K$84:$K$98,0))</f>
        <v>2.0002780860927223E-2</v>
      </c>
      <c r="I105" s="476">
        <f>INDEX(Temperature!H$84:H$98,MATCH($A105,Temperature!$K$84:$K$98,0))</f>
        <v>0</v>
      </c>
      <c r="J105" s="525">
        <f t="shared" si="1"/>
        <v>0.64520882582781669</v>
      </c>
      <c r="K105" s="142" t="s">
        <v>1091</v>
      </c>
      <c r="M105" t="str">
        <f t="shared" si="2"/>
        <v>Pulp, paper, &amp; printing</v>
      </c>
      <c r="N105" s="686">
        <f t="shared" si="3"/>
        <v>6.7141648201137105E-2</v>
      </c>
      <c r="O105" s="686">
        <f t="shared" si="4"/>
        <v>2.7975686750473794E-3</v>
      </c>
      <c r="P105" s="686">
        <f t="shared" si="5"/>
        <v>0.32242107148292276</v>
      </c>
      <c r="Q105" s="686">
        <f t="shared" si="6"/>
        <v>0.19014576010531339</v>
      </c>
      <c r="R105" s="686">
        <f t="shared" si="7"/>
        <v>0.38649192543145222</v>
      </c>
      <c r="S105" s="686">
        <f t="shared" si="8"/>
        <v>3.1002026104127185E-2</v>
      </c>
      <c r="T105" s="686">
        <f t="shared" si="9"/>
        <v>0</v>
      </c>
    </row>
    <row r="106" spans="1:20">
      <c r="A106" s="142">
        <v>8</v>
      </c>
      <c r="B106" t="str">
        <f>INDEX(Temperature!A$84:A$98,MATCH($A106,Temperature!$K$84:$K$98,0))</f>
        <v>Textiles, leather, &amp; apparel</v>
      </c>
      <c r="C106" s="476">
        <f>INDEX(Temperature!B$84:B$98,MATCH($A106,Temperature!$K$84:$K$98,0))</f>
        <v>0.11139699436973159</v>
      </c>
      <c r="D106" s="476">
        <f>INDEX(Temperature!C$84:C$98,MATCH($A106,Temperature!$K$84:$K$98,0))</f>
        <v>3.1827712677066175E-2</v>
      </c>
      <c r="E106" s="476">
        <f>INDEX(Temperature!D$84:D$98,MATCH($A106,Temperature!$K$84:$K$98,0))</f>
        <v>0.17229562074705801</v>
      </c>
      <c r="F106" s="476">
        <f>INDEX(Temperature!E$84:E$98,MATCH($A106,Temperature!$K$84:$K$98,0))</f>
        <v>6.4058628226470279E-2</v>
      </c>
      <c r="G106" s="476">
        <f>INDEX(Temperature!F$84:F$98,MATCH($A106,Temperature!$K$84:$K$98,0))</f>
        <v>0.12811725645294056</v>
      </c>
      <c r="H106" s="476">
        <f>INDEX(Temperature!G$84:G$98,MATCH($A106,Temperature!$K$84:$K$98,0))</f>
        <v>0</v>
      </c>
      <c r="I106" s="476">
        <f>INDEX(Temperature!H$84:H$98,MATCH($A106,Temperature!$K$84:$K$98,0))</f>
        <v>0</v>
      </c>
      <c r="J106" s="525">
        <f t="shared" si="1"/>
        <v>0.50769621247326657</v>
      </c>
      <c r="K106" s="142" t="s">
        <v>1091</v>
      </c>
      <c r="M106" t="str">
        <f t="shared" si="2"/>
        <v>Textiles, leather, &amp; apparel</v>
      </c>
      <c r="N106" s="686">
        <f t="shared" si="3"/>
        <v>0.21941663465846192</v>
      </c>
      <c r="O106" s="686">
        <f t="shared" si="4"/>
        <v>6.2690467045274853E-2</v>
      </c>
      <c r="P106" s="686">
        <f t="shared" si="5"/>
        <v>0.33936755192186996</v>
      </c>
      <c r="Q106" s="686">
        <f t="shared" si="6"/>
        <v>0.12617511545813112</v>
      </c>
      <c r="R106" s="686">
        <f t="shared" si="7"/>
        <v>0.25235023091626224</v>
      </c>
      <c r="S106" s="686">
        <f t="shared" si="8"/>
        <v>0</v>
      </c>
      <c r="T106" s="686">
        <f t="shared" si="9"/>
        <v>0</v>
      </c>
    </row>
    <row r="107" spans="1:20">
      <c r="A107" s="142">
        <v>9</v>
      </c>
      <c r="B107" t="str">
        <f>INDEX(Temperature!A$84:A$98,MATCH($A107,Temperature!$K$84:$K$98,0))</f>
        <v>Plastic &amp; rubber products</v>
      </c>
      <c r="C107" s="476">
        <f>INDEX(Temperature!B$84:B$98,MATCH($A107,Temperature!$K$84:$K$98,0))</f>
        <v>4.5127860911137553E-2</v>
      </c>
      <c r="D107" s="476">
        <f>INDEX(Temperature!C$84:C$98,MATCH($A107,Temperature!$K$84:$K$98,0))</f>
        <v>3.124236524617215E-2</v>
      </c>
      <c r="E107" s="476">
        <f>INDEX(Temperature!D$84:D$98,MATCH($A107,Temperature!$K$84:$K$98,0))</f>
        <v>2.9058934253978989E-2</v>
      </c>
      <c r="F107" s="476">
        <f>INDEX(Temperature!E$84:E$98,MATCH($A107,Temperature!$K$84:$K$98,0))</f>
        <v>9.5248728943597816E-2</v>
      </c>
      <c r="G107" s="476">
        <f>INDEX(Temperature!F$84:F$98,MATCH($A107,Temperature!$K$84:$K$98,0))</f>
        <v>0.20099096192335469</v>
      </c>
      <c r="H107" s="476">
        <f>INDEX(Temperature!G$84:G$98,MATCH($A107,Temperature!$K$84:$K$98,0))</f>
        <v>5.246752018079541E-2</v>
      </c>
      <c r="I107" s="476">
        <f>INDEX(Temperature!H$84:H$98,MATCH($A107,Temperature!$K$84:$K$98,0))</f>
        <v>0</v>
      </c>
      <c r="J107" s="525">
        <f t="shared" si="1"/>
        <v>0.45413637145903663</v>
      </c>
      <c r="K107" s="142" t="s">
        <v>1091</v>
      </c>
      <c r="M107" t="str">
        <f t="shared" si="2"/>
        <v>Plastic &amp; rubber products</v>
      </c>
      <c r="N107" s="686">
        <f t="shared" si="3"/>
        <v>9.9370725947697219E-2</v>
      </c>
      <c r="O107" s="686">
        <f t="shared" si="4"/>
        <v>6.879511796379037E-2</v>
      </c>
      <c r="P107" s="686">
        <f t="shared" si="5"/>
        <v>6.3987242776039399E-2</v>
      </c>
      <c r="Q107" s="686">
        <f t="shared" si="6"/>
        <v>0.20973596243257364</v>
      </c>
      <c r="R107" s="686">
        <f t="shared" si="7"/>
        <v>0.44257842920093926</v>
      </c>
      <c r="S107" s="686">
        <f t="shared" si="8"/>
        <v>0.11553252167896007</v>
      </c>
      <c r="T107" s="686">
        <f t="shared" si="9"/>
        <v>0</v>
      </c>
    </row>
    <row r="108" spans="1:20">
      <c r="A108" s="142">
        <v>10</v>
      </c>
      <c r="B108" t="str">
        <f>INDEX(Temperature!A$84:A$98,MATCH($A108,Temperature!$K$84:$K$98,0))</f>
        <v>Wood &amp; furniture</v>
      </c>
      <c r="C108" s="476">
        <f>INDEX(Temperature!B$84:B$98,MATCH($A108,Temperature!$K$84:$K$98,0))</f>
        <v>7.4990557507297355E-3</v>
      </c>
      <c r="D108" s="476">
        <f>INDEX(Temperature!C$84:C$98,MATCH($A108,Temperature!$K$84:$K$98,0))</f>
        <v>7.7576438800652445E-4</v>
      </c>
      <c r="E108" s="476">
        <f>INDEX(Temperature!D$84:D$98,MATCH($A108,Temperature!$K$84:$K$98,0))</f>
        <v>4.4783073768362908E-2</v>
      </c>
      <c r="F108" s="476">
        <f>INDEX(Temperature!E$84:E$98,MATCH($A108,Temperature!$K$84:$K$98,0))</f>
        <v>0.11195768442090727</v>
      </c>
      <c r="G108" s="476">
        <f>INDEX(Temperature!F$84:F$98,MATCH($A108,Temperature!$K$84:$K$98,0))</f>
        <v>0.22391536884181454</v>
      </c>
      <c r="H108" s="476">
        <f>INDEX(Temperature!G$84:G$98,MATCH($A108,Temperature!$K$84:$K$98,0))</f>
        <v>0</v>
      </c>
      <c r="I108" s="476">
        <f>INDEX(Temperature!H$84:H$98,MATCH($A108,Temperature!$K$84:$K$98,0))</f>
        <v>0</v>
      </c>
      <c r="J108" s="525">
        <f t="shared" si="1"/>
        <v>0.38893094716982102</v>
      </c>
      <c r="K108" s="142" t="s">
        <v>1091</v>
      </c>
      <c r="M108" t="str">
        <f t="shared" si="2"/>
        <v>Wood &amp; furniture</v>
      </c>
      <c r="N108" s="686">
        <f t="shared" si="3"/>
        <v>1.9281200956876753E-2</v>
      </c>
      <c r="O108" s="686">
        <f t="shared" si="4"/>
        <v>1.9946069955389749E-3</v>
      </c>
      <c r="P108" s="686">
        <f t="shared" si="5"/>
        <v>0.11514402259383343</v>
      </c>
      <c r="Q108" s="686">
        <f t="shared" si="6"/>
        <v>0.28786005648458357</v>
      </c>
      <c r="R108" s="686">
        <f t="shared" si="7"/>
        <v>0.57572011296916714</v>
      </c>
      <c r="S108" s="686">
        <f t="shared" si="8"/>
        <v>0</v>
      </c>
      <c r="T108" s="686">
        <f t="shared" si="9"/>
        <v>0</v>
      </c>
    </row>
    <row r="109" spans="1:20">
      <c r="A109" s="142">
        <v>11</v>
      </c>
      <c r="B109" t="str">
        <f>INDEX(Temperature!A$84:A$98,MATCH($A109,Temperature!$K$84:$K$98,0))</f>
        <v>Vehicles &amp; transport equipment</v>
      </c>
      <c r="C109" s="476">
        <f>INDEX(Temperature!B$84:B$98,MATCH($A109,Temperature!$K$84:$K$98,0))</f>
        <v>4.5343938733721743E-2</v>
      </c>
      <c r="D109" s="476">
        <f>INDEX(Temperature!C$84:C$98,MATCH($A109,Temperature!$K$84:$K$98,0))</f>
        <v>1.9271173961831742E-2</v>
      </c>
      <c r="E109" s="476">
        <f>INDEX(Temperature!D$84:D$98,MATCH($A109,Temperature!$K$84:$K$98,0))</f>
        <v>2.6799459503310957E-2</v>
      </c>
      <c r="F109" s="476">
        <f>INDEX(Temperature!E$84:E$98,MATCH($A109,Temperature!$K$84:$K$98,0))</f>
        <v>8.4368668806719688E-3</v>
      </c>
      <c r="G109" s="476">
        <f>INDEX(Temperature!F$84:F$98,MATCH($A109,Temperature!$K$84:$K$98,0))</f>
        <v>1.6873733761343938E-2</v>
      </c>
      <c r="H109" s="476">
        <f>INDEX(Temperature!G$84:G$98,MATCH($A109,Temperature!$K$84:$K$98,0))</f>
        <v>0</v>
      </c>
      <c r="I109" s="476">
        <f>INDEX(Temperature!H$84:H$98,MATCH($A109,Temperature!$K$84:$K$98,0))</f>
        <v>1.1910870890360426E-2</v>
      </c>
      <c r="J109" s="525">
        <f t="shared" si="1"/>
        <v>0.12863604373124077</v>
      </c>
      <c r="K109" s="142" t="s">
        <v>1091</v>
      </c>
      <c r="M109" t="str">
        <f t="shared" si="2"/>
        <v>Vehicles &amp; transport equipment</v>
      </c>
      <c r="N109" s="686">
        <f t="shared" si="3"/>
        <v>0.35249792685212566</v>
      </c>
      <c r="O109" s="686">
        <f t="shared" si="4"/>
        <v>0.14981161891215342</v>
      </c>
      <c r="P109" s="686">
        <f t="shared" si="5"/>
        <v>0.20833553898239482</v>
      </c>
      <c r="Q109" s="686">
        <f t="shared" si="6"/>
        <v>6.558711412408727E-2</v>
      </c>
      <c r="R109" s="686">
        <f t="shared" si="7"/>
        <v>0.13117422824817454</v>
      </c>
      <c r="S109" s="686">
        <f t="shared" si="8"/>
        <v>0</v>
      </c>
      <c r="T109" s="686">
        <f t="shared" si="9"/>
        <v>9.2593572881064373E-2</v>
      </c>
    </row>
    <row r="110" spans="1:20">
      <c r="A110" s="142">
        <v>12</v>
      </c>
      <c r="B110" t="str">
        <f>INDEX(Temperature!A$84:A$98,MATCH($A110,Temperature!$K$84:$K$98,0))</f>
        <v>Nonferrous metals</v>
      </c>
      <c r="C110" s="476">
        <f>INDEX(Temperature!B$84:B$98,MATCH($A110,Temperature!$K$84:$K$98,0))</f>
        <v>1.3877523529411765E-2</v>
      </c>
      <c r="D110" s="476">
        <f>INDEX(Temperature!C$84:C$98,MATCH($A110,Temperature!$K$84:$K$98,0))</f>
        <v>3.8548676470588239E-2</v>
      </c>
      <c r="E110" s="476">
        <f>INDEX(Temperature!D$84:D$98,MATCH($A110,Temperature!$K$84:$K$98,0))</f>
        <v>0</v>
      </c>
      <c r="F110" s="476">
        <f>INDEX(Temperature!E$84:E$98,MATCH($A110,Temperature!$K$84:$K$98,0))</f>
        <v>8.81124742708333E-3</v>
      </c>
      <c r="G110" s="476">
        <f>INDEX(Temperature!F$84:F$98,MATCH($A110,Temperature!$K$84:$K$98,0))</f>
        <v>1.8549994583333326E-2</v>
      </c>
      <c r="H110" s="476">
        <f>INDEX(Temperature!G$84:G$98,MATCH($A110,Temperature!$K$84:$K$98,0))</f>
        <v>4.6374986458333324E-3</v>
      </c>
      <c r="I110" s="476">
        <f>INDEX(Temperature!H$84:H$98,MATCH($A110,Temperature!$K$84:$K$98,0))</f>
        <v>1.2521246343749997E-2</v>
      </c>
      <c r="J110" s="525">
        <f t="shared" si="1"/>
        <v>9.6946186999999989E-2</v>
      </c>
      <c r="K110" s="142" t="s">
        <v>1091</v>
      </c>
      <c r="M110" t="str">
        <f t="shared" si="2"/>
        <v>Nonferrous metals</v>
      </c>
      <c r="N110" s="686">
        <f t="shared" si="3"/>
        <v>0.14314666681436133</v>
      </c>
      <c r="O110" s="686">
        <f t="shared" si="4"/>
        <v>0.3976296300398926</v>
      </c>
      <c r="P110" s="686">
        <f t="shared" si="5"/>
        <v>0</v>
      </c>
      <c r="Q110" s="686">
        <f t="shared" si="6"/>
        <v>9.0888024580928914E-2</v>
      </c>
      <c r="R110" s="686">
        <f t="shared" si="7"/>
        <v>0.19134320964406087</v>
      </c>
      <c r="S110" s="686">
        <f t="shared" si="8"/>
        <v>4.7835802411015226E-2</v>
      </c>
      <c r="T110" s="686">
        <f t="shared" si="9"/>
        <v>0.12915666650974111</v>
      </c>
    </row>
    <row r="111" spans="1:20">
      <c r="A111" s="142">
        <v>13</v>
      </c>
      <c r="B111" t="str">
        <f>INDEX(Temperature!A$84:A$98,MATCH($A111,Temperature!$K$84:$K$98,0))</f>
        <v>Other metal products</v>
      </c>
      <c r="C111" s="476">
        <f>INDEX(Temperature!B$84:B$98,MATCH($A111,Temperature!$K$84:$K$98,0))</f>
        <v>1.3240283406111431E-2</v>
      </c>
      <c r="D111" s="476">
        <f>INDEX(Temperature!C$84:C$98,MATCH($A111,Temperature!$K$84:$K$98,0))</f>
        <v>1.5131752464127348E-2</v>
      </c>
      <c r="E111" s="476">
        <f>INDEX(Temperature!D$84:D$98,MATCH($A111,Temperature!$K$84:$K$98,0))</f>
        <v>4.1018954855509149E-3</v>
      </c>
      <c r="F111" s="476">
        <f>INDEX(Temperature!E$84:E$98,MATCH($A111,Temperature!$K$84:$K$98,0))</f>
        <v>2.7345969903672762E-3</v>
      </c>
      <c r="G111" s="476">
        <f>INDEX(Temperature!F$84:F$98,MATCH($A111,Temperature!$K$84:$K$98,0))</f>
        <v>6.3237555402243266E-3</v>
      </c>
      <c r="H111" s="476">
        <f>INDEX(Temperature!G$84:G$98,MATCH($A111,Temperature!$K$84:$K$98,0))</f>
        <v>4.27280779744887E-3</v>
      </c>
      <c r="I111" s="476">
        <f>INDEX(Temperature!H$84:H$98,MATCH($A111,Temperature!$K$84:$K$98,0))</f>
        <v>2.3585899041917761E-2</v>
      </c>
      <c r="J111" s="525">
        <f t="shared" si="1"/>
        <v>6.939099072574792E-2</v>
      </c>
      <c r="K111" s="142" t="s">
        <v>1091</v>
      </c>
      <c r="M111" t="str">
        <f t="shared" si="2"/>
        <v>Other metal products</v>
      </c>
      <c r="N111" s="686">
        <f t="shared" si="3"/>
        <v>0.19080695156004668</v>
      </c>
      <c r="O111" s="686">
        <f t="shared" si="4"/>
        <v>0.21806508749719616</v>
      </c>
      <c r="P111" s="686">
        <f t="shared" si="5"/>
        <v>5.9112796094275728E-2</v>
      </c>
      <c r="Q111" s="686">
        <f t="shared" si="6"/>
        <v>3.9408530729517145E-2</v>
      </c>
      <c r="R111" s="686">
        <f t="shared" si="7"/>
        <v>9.1132227312008401E-2</v>
      </c>
      <c r="S111" s="686">
        <f t="shared" si="8"/>
        <v>6.1575829264870555E-2</v>
      </c>
      <c r="T111" s="686">
        <f t="shared" si="9"/>
        <v>0.33989857754208547</v>
      </c>
    </row>
    <row r="112" spans="1:20">
      <c r="A112" s="142">
        <v>14</v>
      </c>
      <c r="B112" t="str">
        <f>INDEX(Temperature!A$84:A$98,MATCH($A112,Temperature!$K$84:$K$98,0))</f>
        <v>Electronics</v>
      </c>
      <c r="C112" s="476">
        <f>INDEX(Temperature!B$84:B$98,MATCH($A112,Temperature!$K$84:$K$98,0))</f>
        <v>2.0414198231499002E-2</v>
      </c>
      <c r="D112" s="476">
        <f>INDEX(Temperature!C$84:C$98,MATCH($A112,Temperature!$K$84:$K$98,0))</f>
        <v>1.3809604686014032E-2</v>
      </c>
      <c r="E112" s="476">
        <f>INDEX(Temperature!D$84:D$98,MATCH($A112,Temperature!$K$84:$K$98,0))</f>
        <v>8.7044466259297952E-3</v>
      </c>
      <c r="F112" s="476">
        <f>INDEX(Temperature!E$84:E$98,MATCH($A112,Temperature!$K$84:$K$98,0))</f>
        <v>1.8652385626992416E-3</v>
      </c>
      <c r="G112" s="476">
        <f>INDEX(Temperature!F$84:F$98,MATCH($A112,Temperature!$K$84:$K$98,0))</f>
        <v>4.6630964067481042E-3</v>
      </c>
      <c r="H112" s="476">
        <f>INDEX(Temperature!G$84:G$98,MATCH($A112,Temperature!$K$84:$K$98,0))</f>
        <v>4.6630964067481042E-3</v>
      </c>
      <c r="I112" s="476">
        <f>INDEX(Temperature!H$84:H$98,MATCH($A112,Temperature!$K$84:$K$98,0))</f>
        <v>6.839208063230553E-3</v>
      </c>
      <c r="J112" s="525">
        <f t="shared" si="1"/>
        <v>6.0958888982868838E-2</v>
      </c>
      <c r="K112" s="142" t="s">
        <v>1091</v>
      </c>
      <c r="M112" t="str">
        <f t="shared" si="2"/>
        <v>Electronics</v>
      </c>
      <c r="N112" s="686">
        <f t="shared" si="3"/>
        <v>0.33488468330247889</v>
      </c>
      <c r="O112" s="686">
        <f t="shared" si="4"/>
        <v>0.2265396387046181</v>
      </c>
      <c r="P112" s="686">
        <f t="shared" si="5"/>
        <v>0.14279208120699163</v>
      </c>
      <c r="Q112" s="686">
        <f t="shared" si="6"/>
        <v>3.0598303115783917E-2</v>
      </c>
      <c r="R112" s="686">
        <f t="shared" si="7"/>
        <v>7.6495757789459801E-2</v>
      </c>
      <c r="S112" s="686">
        <f t="shared" si="8"/>
        <v>7.6495757789459801E-2</v>
      </c>
      <c r="T112" s="686">
        <f t="shared" si="9"/>
        <v>0.11219377809120772</v>
      </c>
    </row>
    <row r="113" spans="1:20">
      <c r="A113" s="142">
        <v>15</v>
      </c>
      <c r="B113" t="str">
        <f>INDEX(Temperature!A$84:A$98,MATCH($A113,Temperature!$K$84:$K$98,0))</f>
        <v>Machinery</v>
      </c>
      <c r="C113" s="476">
        <f>INDEX(Temperature!B$84:B$98,MATCH($A113,Temperature!$K$84:$K$98,0))</f>
        <v>1.9746582755736104E-2</v>
      </c>
      <c r="D113" s="476">
        <f>INDEX(Temperature!C$84:C$98,MATCH($A113,Temperature!$K$84:$K$98,0))</f>
        <v>1.3357982452409716E-2</v>
      </c>
      <c r="E113" s="476">
        <f>INDEX(Temperature!D$84:D$98,MATCH($A113,Temperature!$K$84:$K$98,0))</f>
        <v>1.778918475421905E-3</v>
      </c>
      <c r="F113" s="476">
        <f>INDEX(Temperature!E$84:E$98,MATCH($A113,Temperature!$K$84:$K$98,0))</f>
        <v>3.8119681616183672E-4</v>
      </c>
      <c r="G113" s="476">
        <f>INDEX(Temperature!F$84:F$98,MATCH($A113,Temperature!$K$84:$K$98,0))</f>
        <v>9.5299204040459194E-4</v>
      </c>
      <c r="H113" s="476">
        <f>INDEX(Temperature!G$84:G$98,MATCH($A113,Temperature!$K$84:$K$98,0))</f>
        <v>9.5299204040459194E-4</v>
      </c>
      <c r="I113" s="476">
        <f>INDEX(Temperature!H$84:H$98,MATCH($A113,Temperature!$K$84:$K$98,0))</f>
        <v>1.3977216592600682E-3</v>
      </c>
      <c r="J113" s="525">
        <f t="shared" si="1"/>
        <v>3.8568386239798816E-2</v>
      </c>
      <c r="K113" s="142" t="s">
        <v>1091</v>
      </c>
      <c r="M113" t="str">
        <f t="shared" si="2"/>
        <v>Machinery</v>
      </c>
      <c r="N113" s="686">
        <f t="shared" si="3"/>
        <v>0.51198882506936616</v>
      </c>
      <c r="O113" s="686">
        <f t="shared" si="4"/>
        <v>0.34634538166457118</v>
      </c>
      <c r="P113" s="686">
        <f t="shared" si="5"/>
        <v>4.6123746644764575E-2</v>
      </c>
      <c r="Q113" s="686">
        <f t="shared" si="6"/>
        <v>9.8836599953066942E-3</v>
      </c>
      <c r="R113" s="686">
        <f t="shared" si="7"/>
        <v>2.4709149988266739E-2</v>
      </c>
      <c r="S113" s="686">
        <f t="shared" si="8"/>
        <v>2.4709149988266739E-2</v>
      </c>
      <c r="T113" s="686">
        <f t="shared" si="9"/>
        <v>3.6240086649457881E-2</v>
      </c>
    </row>
    <row r="114" spans="1:20">
      <c r="C114" s="476">
        <f t="shared" ref="C114:J114" si="10">SUM(C99:C113)</f>
        <v>0.95293089696903344</v>
      </c>
      <c r="D114" s="476">
        <f t="shared" si="10"/>
        <v>0.43922624353305495</v>
      </c>
      <c r="E114" s="476">
        <f t="shared" si="10"/>
        <v>1.2991314085938297</v>
      </c>
      <c r="F114" s="476">
        <f t="shared" si="10"/>
        <v>1.6123924190899328</v>
      </c>
      <c r="G114" s="476">
        <f t="shared" si="10"/>
        <v>3.4006637078959749</v>
      </c>
      <c r="H114" s="476">
        <f t="shared" si="10"/>
        <v>0.87939434858054599</v>
      </c>
      <c r="I114" s="476">
        <f t="shared" si="10"/>
        <v>3.979718780262826</v>
      </c>
      <c r="J114" s="476">
        <f t="shared" si="10"/>
        <v>12.563457804925198</v>
      </c>
    </row>
    <row r="119" spans="1:20">
      <c r="L119">
        <f>(E114+F114+I114)/J114</f>
        <v>0.54851480499620453</v>
      </c>
    </row>
    <row r="181" spans="1:13">
      <c r="A181" s="521" t="s">
        <v>1090</v>
      </c>
      <c r="B181" s="129"/>
      <c r="C181" s="129"/>
      <c r="D181" s="129"/>
      <c r="E181" s="129"/>
      <c r="F181" s="129"/>
      <c r="G181" s="129"/>
      <c r="H181" s="129"/>
      <c r="I181" s="129"/>
      <c r="J181" s="129"/>
    </row>
    <row r="182" spans="1:13" ht="30">
      <c r="A182" s="520" t="s">
        <v>1080</v>
      </c>
      <c r="B182" s="443" t="s">
        <v>1079</v>
      </c>
      <c r="C182" s="518" t="s">
        <v>36</v>
      </c>
      <c r="D182" s="518" t="s">
        <v>44</v>
      </c>
      <c r="E182" s="518" t="s">
        <v>50</v>
      </c>
      <c r="F182" s="519"/>
      <c r="G182" s="518" t="s">
        <v>1078</v>
      </c>
      <c r="H182" s="518"/>
      <c r="I182" s="136"/>
      <c r="J182" s="517" t="s">
        <v>2</v>
      </c>
      <c r="L182" s="10" t="s">
        <v>1089</v>
      </c>
      <c r="M182" s="16">
        <v>3.67</v>
      </c>
    </row>
    <row r="183" spans="1:13">
      <c r="A183" s="522">
        <v>1</v>
      </c>
      <c r="B183" s="24" t="s">
        <v>1088</v>
      </c>
      <c r="C183" s="524">
        <f>'Economywide CO2'!B28*$M$182</f>
        <v>1190.8584819999999</v>
      </c>
      <c r="D183" s="524">
        <f>'Economywide CO2'!C28*$M$182</f>
        <v>5.2874053329999997</v>
      </c>
      <c r="E183" s="524">
        <f>'Economywide CO2'!D28*$M$182</f>
        <v>29.572106915999999</v>
      </c>
      <c r="F183" s="524"/>
      <c r="G183" s="523"/>
      <c r="H183" s="518"/>
      <c r="I183" s="136"/>
      <c r="J183" s="142" t="s">
        <v>1076</v>
      </c>
      <c r="L183" s="1"/>
    </row>
    <row r="184" spans="1:13">
      <c r="A184" s="142">
        <v>2</v>
      </c>
      <c r="B184" t="s">
        <v>1087</v>
      </c>
      <c r="C184" s="19">
        <f>SUM('Economywide CO2'!B10:B17)*$M$182</f>
        <v>457.20557224999999</v>
      </c>
      <c r="D184" s="19">
        <f>SUM('Economywide CO2'!C10:C17)*$M$182</f>
        <v>129.13405981440002</v>
      </c>
      <c r="E184" s="19">
        <f>SUM('Economywide CO2'!D10:D17)*$M$182</f>
        <v>98.863027381999999</v>
      </c>
      <c r="F184" s="19"/>
      <c r="G184" s="19">
        <f>SUM('Economywide CO2'!F10:F17)*$M$182</f>
        <v>102.31959999999999</v>
      </c>
      <c r="H184" s="476"/>
      <c r="I184" s="476"/>
      <c r="J184" s="142" t="s">
        <v>1076</v>
      </c>
    </row>
    <row r="185" spans="1:13">
      <c r="A185" s="142">
        <v>3</v>
      </c>
      <c r="B185" t="s">
        <v>1085</v>
      </c>
      <c r="C185" s="19">
        <f>'Economywide CO2'!B26*$M$182</f>
        <v>0</v>
      </c>
      <c r="D185" s="19">
        <f>'Economywide CO2'!C26*$M$182</f>
        <v>315.49261430000001</v>
      </c>
      <c r="E185" s="19">
        <f>'Economywide CO2'!D26*$M$182</f>
        <v>8.8432173200000008</v>
      </c>
      <c r="F185" s="19"/>
      <c r="G185" s="19"/>
      <c r="H185" s="476"/>
      <c r="I185" s="476"/>
      <c r="J185" s="142" t="s">
        <v>1076</v>
      </c>
    </row>
    <row r="186" spans="1:13">
      <c r="A186" s="142">
        <v>4</v>
      </c>
      <c r="B186" t="s">
        <v>1086</v>
      </c>
      <c r="C186" s="19">
        <f>SUM('Economywide CO2'!B24:B25)*$M$182</f>
        <v>56.790974599999998</v>
      </c>
      <c r="D186" s="19">
        <f>SUM('Economywide CO2'!C24:C25)*$M$182</f>
        <v>116.18938511000002</v>
      </c>
      <c r="E186" s="19">
        <f>SUM('Economywide CO2'!D24:D25)*$M$182</f>
        <v>14.770246401</v>
      </c>
      <c r="F186" s="19"/>
      <c r="G186" s="19"/>
      <c r="H186" s="476"/>
      <c r="I186" s="476"/>
      <c r="J186" s="142" t="s">
        <v>1076</v>
      </c>
    </row>
    <row r="187" spans="1:13">
      <c r="A187" s="142">
        <v>5</v>
      </c>
      <c r="B187" t="s">
        <v>1084</v>
      </c>
      <c r="C187" s="19">
        <f>SUM('Economywide CO2'!B18:B20,'Economywide CO2'!B27)*$M$182</f>
        <v>16.954027419999964</v>
      </c>
      <c r="D187" s="19">
        <f>SUM('Economywide CO2'!C18:C20,'Economywide CO2'!C27)*$M$182</f>
        <v>40.517782092000004</v>
      </c>
      <c r="E187" s="19">
        <f>SUM('Economywide CO2'!D18:D20,'Economywide CO2'!D27)*$M$182</f>
        <v>2.5120102949000001</v>
      </c>
      <c r="F187" s="19"/>
      <c r="G187" s="19"/>
      <c r="I187" s="476"/>
      <c r="J187" s="142" t="s">
        <v>1076</v>
      </c>
    </row>
    <row r="188" spans="1:13">
      <c r="B188" s="13" t="s">
        <v>1083</v>
      </c>
    </row>
    <row r="214" spans="1:10">
      <c r="A214" s="446" t="s">
        <v>1081</v>
      </c>
    </row>
    <row r="215" spans="1:10" ht="30">
      <c r="A215" s="520" t="s">
        <v>1080</v>
      </c>
      <c r="B215" s="443" t="s">
        <v>1079</v>
      </c>
      <c r="C215" s="518" t="s">
        <v>36</v>
      </c>
      <c r="D215" s="518" t="s">
        <v>44</v>
      </c>
      <c r="E215" s="518" t="s">
        <v>50</v>
      </c>
      <c r="F215" s="519"/>
      <c r="G215" s="518" t="s">
        <v>1078</v>
      </c>
      <c r="H215" s="518" t="s">
        <v>1077</v>
      </c>
      <c r="J215" s="517" t="s">
        <v>2</v>
      </c>
    </row>
    <row r="216" spans="1:10">
      <c r="A216" s="522">
        <v>1</v>
      </c>
      <c r="B216" t="s">
        <v>1087</v>
      </c>
      <c r="C216" s="6">
        <f>'Economywide CO2'!B37</f>
        <v>498.89222100000001</v>
      </c>
      <c r="D216" s="6">
        <f>'Economywide CO2'!C37</f>
        <v>107.26339591595325</v>
      </c>
      <c r="E216" s="6">
        <f>'Economywide CO2'!D37</f>
        <v>35.970692095778624</v>
      </c>
      <c r="F216" s="6"/>
      <c r="G216" s="6">
        <f>'Economywide CO2'!E37</f>
        <v>204</v>
      </c>
      <c r="H216" s="6">
        <f>'Economywide CO2'!F37</f>
        <v>306.60363988854084</v>
      </c>
      <c r="J216" s="142" t="s">
        <v>1076</v>
      </c>
    </row>
    <row r="217" spans="1:10">
      <c r="A217" s="142">
        <v>3</v>
      </c>
      <c r="B217" t="s">
        <v>1086</v>
      </c>
      <c r="C217" s="6">
        <f>C186</f>
        <v>56.790974599999998</v>
      </c>
      <c r="D217" s="6">
        <f>D186</f>
        <v>116.18938511000002</v>
      </c>
      <c r="E217" s="6">
        <f>E186</f>
        <v>14.770246401</v>
      </c>
      <c r="F217" s="6"/>
      <c r="G217" s="6"/>
      <c r="H217" s="6">
        <f>SUM('Economywide CO2'!G24:G25)*$M$182</f>
        <v>396.44368454647059</v>
      </c>
      <c r="J217" s="142" t="s">
        <v>1076</v>
      </c>
    </row>
    <row r="218" spans="1:10">
      <c r="A218" s="142">
        <v>2</v>
      </c>
      <c r="B218" t="s">
        <v>1085</v>
      </c>
      <c r="C218" s="6">
        <f>C185</f>
        <v>0</v>
      </c>
      <c r="D218" s="6">
        <f>D185</f>
        <v>315.49261430000001</v>
      </c>
      <c r="E218" s="6">
        <f>E185</f>
        <v>8.8432173200000008</v>
      </c>
      <c r="F218" s="6"/>
      <c r="G218" s="6"/>
      <c r="H218" s="6">
        <f>'Economywide CO2'!G26*$M$182</f>
        <v>20.031809925330975</v>
      </c>
      <c r="J218" s="142" t="s">
        <v>1076</v>
      </c>
    </row>
    <row r="219" spans="1:10">
      <c r="A219" s="142">
        <v>4</v>
      </c>
      <c r="B219" t="s">
        <v>1084</v>
      </c>
      <c r="C219" s="6">
        <f>C187</f>
        <v>16.954027419999964</v>
      </c>
      <c r="D219" s="6">
        <f>D187</f>
        <v>40.517782092000004</v>
      </c>
      <c r="E219" s="6">
        <f>E187</f>
        <v>2.5120102949000001</v>
      </c>
      <c r="F219" s="6"/>
      <c r="G219" s="6"/>
      <c r="H219" s="6">
        <f>SUM('Economywide CO2'!G18:G20,'Economywide CO2'!G27)*$M$182</f>
        <v>304.27928855026943</v>
      </c>
      <c r="J219" s="142" t="s">
        <v>1076</v>
      </c>
    </row>
    <row r="220" spans="1:10">
      <c r="B220" s="13" t="s">
        <v>1083</v>
      </c>
    </row>
    <row r="242" spans="1:10">
      <c r="A242" s="521" t="s">
        <v>1082</v>
      </c>
      <c r="B242" s="129"/>
      <c r="C242" s="129"/>
      <c r="D242" s="129"/>
      <c r="E242" s="129"/>
      <c r="F242" s="129"/>
      <c r="G242" s="129"/>
      <c r="H242" s="129"/>
      <c r="I242" s="129"/>
      <c r="J242" s="129"/>
    </row>
    <row r="243" spans="1:10" ht="30">
      <c r="A243" s="520" t="s">
        <v>1080</v>
      </c>
      <c r="B243" s="443" t="s">
        <v>1079</v>
      </c>
      <c r="C243" s="518" t="s">
        <v>36</v>
      </c>
      <c r="D243" s="518" t="s">
        <v>44</v>
      </c>
      <c r="E243" s="518" t="s">
        <v>50</v>
      </c>
      <c r="F243" s="519"/>
      <c r="G243" s="518" t="s">
        <v>1078</v>
      </c>
      <c r="H243" s="518"/>
      <c r="I243" s="136"/>
      <c r="J243" s="517" t="s">
        <v>2</v>
      </c>
    </row>
    <row r="244" spans="1:10">
      <c r="A244" s="142">
        <v>1</v>
      </c>
      <c r="B244" s="19" t="str">
        <f>INDEX('Economywide CO2'!A$10:A$17,MATCH($A244,'Economywide CO2'!$M$10:$M$17,0))</f>
        <v>Iron and steel</v>
      </c>
      <c r="C244" s="19">
        <f>INDEX('Economywide CO2'!B$10:B$17,MATCH($A244,'Economywide CO2'!$M$10:$M$17,0))*'Industrial Energy &amp; CO2 Graphs'!$M$182</f>
        <v>307.07367099999999</v>
      </c>
      <c r="D244" s="19">
        <f>INDEX('Economywide CO2'!C$10:C$17,MATCH($A244,'Economywide CO2'!$M$10:$M$17,0))*'Industrial Energy &amp; CO2 Graphs'!$M$182</f>
        <v>0</v>
      </c>
      <c r="E244" s="19">
        <f>INDEX('Economywide CO2'!D$10:D$17,MATCH($A244,'Economywide CO2'!$M$10:$M$17,0))*'Industrial Energy &amp; CO2 Graphs'!$M$182</f>
        <v>33.879355807000003</v>
      </c>
      <c r="F244" s="19"/>
      <c r="G244" s="19">
        <f>INDEX('Economywide CO2'!F$10:F$17,MATCH($A244,'Economywide CO2'!$M$10:$M$17,0))*'Industrial Energy &amp; CO2 Graphs'!$M$182</f>
        <v>0</v>
      </c>
      <c r="I244" s="476"/>
      <c r="J244" s="142" t="s">
        <v>1076</v>
      </c>
    </row>
    <row r="245" spans="1:10">
      <c r="A245" s="142">
        <v>2</v>
      </c>
      <c r="B245" s="19" t="str">
        <f>INDEX('Economywide CO2'!A$10:A$17,MATCH($A245,'Economywide CO2'!$M$10:$M$17,0))</f>
        <v>Cement</v>
      </c>
      <c r="C245" s="19">
        <f>INDEX('Economywide CO2'!B$10:B$17,MATCH($A245,'Economywide CO2'!$M$10:$M$17,0))*'Industrial Energy &amp; CO2 Graphs'!$M$182</f>
        <v>61.082378999999996</v>
      </c>
      <c r="D245" s="19">
        <f>INDEX('Economywide CO2'!C$10:C$17,MATCH($A245,'Economywide CO2'!$M$10:$M$17,0))*'Industrial Energy &amp; CO2 Graphs'!$M$182</f>
        <v>0.45681590999999999</v>
      </c>
      <c r="E245" s="19">
        <f>INDEX('Economywide CO2'!D$10:D$17,MATCH($A245,'Economywide CO2'!$M$10:$M$17,0))*'Industrial Energy &amp; CO2 Graphs'!$M$182</f>
        <v>0.33095876499999999</v>
      </c>
      <c r="F245" s="19"/>
      <c r="G245" s="19">
        <f>INDEX('Economywide CO2'!F$10:F$17,MATCH($A245,'Economywide CO2'!$M$10:$M$17,0))*'Industrial Energy &amp; CO2 Graphs'!$M$182</f>
        <v>102.31959999999999</v>
      </c>
      <c r="I245" s="476"/>
      <c r="J245" s="142" t="s">
        <v>1076</v>
      </c>
    </row>
    <row r="246" spans="1:10">
      <c r="A246" s="142">
        <v>3</v>
      </c>
      <c r="B246" s="19" t="str">
        <f>INDEX('Economywide CO2'!A$10:A$17,MATCH($A246,'Economywide CO2'!$M$10:$M$17,0))</f>
        <v>Chemicals</v>
      </c>
      <c r="C246" s="19">
        <f>INDEX('Economywide CO2'!B$10:B$17,MATCH($A246,'Economywide CO2'!$M$10:$M$17,0))*'Industrial Energy &amp; CO2 Graphs'!$M$182</f>
        <v>3.7242793000000001</v>
      </c>
      <c r="D246" s="19">
        <f>INDEX('Economywide CO2'!C$10:C$17,MATCH($A246,'Economywide CO2'!$M$10:$M$17,0))*'Industrial Energy &amp; CO2 Graphs'!$M$182</f>
        <v>29.906936430000002</v>
      </c>
      <c r="E246" s="19">
        <f>INDEX('Economywide CO2'!D$10:D$17,MATCH($A246,'Economywide CO2'!$M$10:$M$17,0))*'Industrial Energy &amp; CO2 Graphs'!$M$182</f>
        <v>53.190154100000001</v>
      </c>
      <c r="F246" s="19"/>
      <c r="G246" s="19">
        <f>INDEX('Economywide CO2'!F$10:F$17,MATCH($A246,'Economywide CO2'!$M$10:$M$17,0))*'Industrial Energy &amp; CO2 Graphs'!$M$182</f>
        <v>0</v>
      </c>
      <c r="I246" s="476"/>
      <c r="J246" s="142" t="s">
        <v>1076</v>
      </c>
    </row>
    <row r="247" spans="1:10">
      <c r="A247" s="142">
        <v>4</v>
      </c>
      <c r="B247" s="19" t="str">
        <f>INDEX('Economywide CO2'!A$10:A$17,MATCH($A247,'Economywide CO2'!$M$10:$M$17,0))</f>
        <v>Refining</v>
      </c>
      <c r="C247" s="19">
        <f>INDEX('Economywide CO2'!B$10:B$17,MATCH($A247,'Economywide CO2'!$M$10:$M$17,0))*'Industrial Energy &amp; CO2 Graphs'!$M$182</f>
        <v>0</v>
      </c>
      <c r="D247" s="19">
        <f>INDEX('Economywide CO2'!C$10:C$17,MATCH($A247,'Economywide CO2'!$M$10:$M$17,0))*'Industrial Energy &amp; CO2 Graphs'!$M$182</f>
        <v>43.413530999999999</v>
      </c>
      <c r="E247" s="19">
        <f>INDEX('Economywide CO2'!D$10:D$17,MATCH($A247,'Economywide CO2'!$M$10:$M$17,0))*'Industrial Energy &amp; CO2 Graphs'!$M$182</f>
        <v>0</v>
      </c>
      <c r="F247" s="19"/>
      <c r="G247" s="19">
        <f>INDEX('Economywide CO2'!F$10:F$17,MATCH($A247,'Economywide CO2'!$M$10:$M$17,0))*'Industrial Energy &amp; CO2 Graphs'!$M$182</f>
        <v>0</v>
      </c>
      <c r="I247" s="476"/>
      <c r="J247" s="142" t="s">
        <v>1076</v>
      </c>
    </row>
    <row r="248" spans="1:10">
      <c r="A248" s="142">
        <v>5</v>
      </c>
      <c r="B248" s="19" t="str">
        <f>INDEX('Economywide CO2'!A$10:A$17,MATCH($A248,'Economywide CO2'!$M$10:$M$17,0))</f>
        <v>Paper</v>
      </c>
      <c r="C248" s="19">
        <f>INDEX('Economywide CO2'!B$10:B$17,MATCH($A248,'Economywide CO2'!$M$10:$M$17,0))*'Industrial Energy &amp; CO2 Graphs'!$M$182</f>
        <v>2.9357284200000002</v>
      </c>
      <c r="D248" s="19">
        <f>INDEX('Economywide CO2'!C$10:C$17,MATCH($A248,'Economywide CO2'!$M$10:$M$17,0))*'Industrial Energy &amp; CO2 Graphs'!$M$182</f>
        <v>0</v>
      </c>
      <c r="E248" s="19">
        <f>INDEX('Economywide CO2'!D$10:D$17,MATCH($A248,'Economywide CO2'!$M$10:$M$17,0))*'Industrial Energy &amp; CO2 Graphs'!$M$182</f>
        <v>0</v>
      </c>
      <c r="F248" s="19"/>
      <c r="G248" s="19">
        <f>INDEX('Economywide CO2'!F$10:F$17,MATCH($A248,'Economywide CO2'!$M$10:$M$17,0))*'Industrial Energy &amp; CO2 Graphs'!$M$182</f>
        <v>0</v>
      </c>
      <c r="I248" s="476"/>
      <c r="J248" s="142" t="s">
        <v>1076</v>
      </c>
    </row>
    <row r="249" spans="1:10">
      <c r="A249" s="142">
        <v>6</v>
      </c>
      <c r="B249" s="19" t="str">
        <f>INDEX('Economywide CO2'!A$10:A$17,MATCH($A249,'Economywide CO2'!$M$10:$M$17,0))</f>
        <v>Aluminum</v>
      </c>
      <c r="C249" s="19">
        <f>INDEX('Economywide CO2'!B$10:B$17,MATCH($A249,'Economywide CO2'!$M$10:$M$17,0))*'Industrial Energy &amp; CO2 Graphs'!$M$182</f>
        <v>1.0142375300000002</v>
      </c>
      <c r="D249" s="19">
        <f>INDEX('Economywide CO2'!C$10:C$17,MATCH($A249,'Economywide CO2'!$M$10:$M$17,0))*'Industrial Energy &amp; CO2 Graphs'!$M$182</f>
        <v>0.50634256</v>
      </c>
      <c r="E249" s="19">
        <f>INDEX('Economywide CO2'!D$10:D$17,MATCH($A249,'Economywide CO2'!$M$10:$M$17,0))*'Industrial Energy &amp; CO2 Graphs'!$M$182</f>
        <v>0.87816861000000002</v>
      </c>
      <c r="F249" s="19"/>
      <c r="G249" s="19">
        <f>INDEX('Economywide CO2'!F$10:F$17,MATCH($A249,'Economywide CO2'!$M$10:$M$17,0))*'Industrial Energy &amp; CO2 Graphs'!$M$182</f>
        <v>0</v>
      </c>
      <c r="I249" s="476"/>
      <c r="J249" s="142" t="s">
        <v>1076</v>
      </c>
    </row>
    <row r="250" spans="1:10">
      <c r="A250" s="142">
        <v>7</v>
      </c>
      <c r="B250" s="19" t="str">
        <f>INDEX('Economywide CO2'!A$10:A$17,MATCH($A250,'Economywide CO2'!$M$10:$M$17,0))</f>
        <v>Food processing</v>
      </c>
      <c r="C250" s="19">
        <f>INDEX('Economywide CO2'!B$10:B$17,MATCH($A250,'Economywide CO2'!$M$10:$M$17,0))*'Industrial Energy &amp; CO2 Graphs'!$M$182</f>
        <v>0</v>
      </c>
      <c r="D250" s="19">
        <f>INDEX('Economywide CO2'!C$10:C$17,MATCH($A250,'Economywide CO2'!$M$10:$M$17,0))*'Industrial Energy &amp; CO2 Graphs'!$M$182</f>
        <v>1.80649144E-2</v>
      </c>
      <c r="E250" s="19">
        <f>INDEX('Economywide CO2'!D$10:D$17,MATCH($A250,'Economywide CO2'!$M$10:$M$17,0))*'Industrial Energy &amp; CO2 Graphs'!$M$182</f>
        <v>0</v>
      </c>
      <c r="F250" s="19"/>
      <c r="G250" s="19">
        <f>INDEX('Economywide CO2'!F$10:F$17,MATCH($A250,'Economywide CO2'!$M$10:$M$17,0))*'Industrial Energy &amp; CO2 Graphs'!$M$182</f>
        <v>0</v>
      </c>
      <c r="I250" s="476"/>
      <c r="J250" s="142" t="s">
        <v>1076</v>
      </c>
    </row>
    <row r="251" spans="1:10">
      <c r="A251" s="142">
        <v>8</v>
      </c>
      <c r="B251" s="19" t="str">
        <f>INDEX('Economywide CO2'!A$10:A$17,MATCH($A251,'Economywide CO2'!$M$10:$M$17,0))</f>
        <v>Other industry</v>
      </c>
      <c r="C251" s="19">
        <f>INDEX('Economywide CO2'!B$10:B$17,MATCH($A251,'Economywide CO2'!$M$10:$M$17,0))*'Industrial Energy &amp; CO2 Graphs'!$M$182</f>
        <v>81.375277000000011</v>
      </c>
      <c r="D251" s="19">
        <f>INDEX('Economywide CO2'!C$10:C$17,MATCH($A251,'Economywide CO2'!$M$10:$M$17,0))*'Industrial Energy &amp; CO2 Graphs'!$M$182</f>
        <v>54.832369</v>
      </c>
      <c r="E251" s="19">
        <f>INDEX('Economywide CO2'!D$10:D$17,MATCH($A251,'Economywide CO2'!$M$10:$M$17,0))*'Industrial Energy &amp; CO2 Graphs'!$M$182</f>
        <v>10.5843901</v>
      </c>
      <c r="F251" s="19"/>
      <c r="G251" s="19">
        <f>INDEX('Economywide CO2'!F$10:F$17,MATCH($A251,'Economywide CO2'!$M$10:$M$17,0))*'Industrial Energy &amp; CO2 Graphs'!$M$182</f>
        <v>0</v>
      </c>
      <c r="I251" s="476"/>
      <c r="J251" s="142" t="s">
        <v>1076</v>
      </c>
    </row>
    <row r="252" spans="1:10">
      <c r="C252" s="6"/>
      <c r="D252" s="6"/>
      <c r="E252" s="6"/>
      <c r="F252" s="6"/>
      <c r="G252" s="6"/>
      <c r="H252" s="6"/>
      <c r="I252" s="476"/>
      <c r="J252" s="142"/>
    </row>
    <row r="253" spans="1:10">
      <c r="A253" s="142">
        <v>1</v>
      </c>
      <c r="B253" s="476" t="str">
        <f>INDEX('Economywide CO2'!A$18:A$20,MATCH($A253,'Economywide CO2'!$M$18:$M$20,0))</f>
        <v>Agriculture</v>
      </c>
      <c r="C253" s="19">
        <f>INDEX('Economywide CO2'!B$18:B$20,MATCH($A253,'Economywide CO2'!$M$18:$M$20,0))*$M$182</f>
        <v>0</v>
      </c>
      <c r="D253" s="19">
        <f>INDEX('Economywide CO2'!C$18:C$20,MATCH($A253,'Economywide CO2'!$M$18:$M$20,0))*$M$182</f>
        <v>31.116461999999999</v>
      </c>
      <c r="E253" s="19">
        <f>INDEX('Economywide CO2'!D$18:D$20,MATCH($A253,'Economywide CO2'!$M$18:$M$20,0))*$M$182</f>
        <v>0.29231806900000001</v>
      </c>
      <c r="F253" s="19"/>
      <c r="G253" s="19">
        <f>INDEX('Economywide CO2'!F$18:F$20,MATCH($A253,'Economywide CO2'!$M$18:$M$20,0))*$M$182</f>
        <v>0</v>
      </c>
      <c r="I253" s="476"/>
      <c r="J253" s="142" t="s">
        <v>1076</v>
      </c>
    </row>
    <row r="254" spans="1:10">
      <c r="A254" s="142">
        <v>2</v>
      </c>
      <c r="B254" s="476" t="str">
        <f>INDEX('Economywide CO2'!A$18:A$20,MATCH($A254,'Economywide CO2'!$M$18:$M$20,0))</f>
        <v>Mining</v>
      </c>
      <c r="C254" s="19">
        <f>INDEX('Economywide CO2'!B$18:B$20,MATCH($A254,'Economywide CO2'!$M$18:$M$20,0))*$M$182</f>
        <v>16.844424704999962</v>
      </c>
      <c r="D254" s="19">
        <f>INDEX('Economywide CO2'!C$18:C$20,MATCH($A254,'Economywide CO2'!$M$18:$M$20,0))*$M$182</f>
        <v>7.0629994100000006</v>
      </c>
      <c r="E254" s="19">
        <f>INDEX('Economywide CO2'!D$18:D$20,MATCH($A254,'Economywide CO2'!$M$18:$M$20,0))*$M$182</f>
        <v>2.1904174800000002</v>
      </c>
      <c r="F254" s="19"/>
      <c r="G254" s="19">
        <f>INDEX('Economywide CO2'!F$18:F$20,MATCH($A254,'Economywide CO2'!$M$18:$M$20,0))*$M$182</f>
        <v>0</v>
      </c>
      <c r="I254" s="476"/>
      <c r="J254" s="142" t="s">
        <v>1076</v>
      </c>
    </row>
    <row r="255" spans="1:10">
      <c r="A255" s="142">
        <v>3</v>
      </c>
      <c r="B255" s="476" t="str">
        <f>INDEX('Economywide CO2'!A$18:A$20,MATCH($A255,'Economywide CO2'!$M$18:$M$20,0))</f>
        <v>Construction</v>
      </c>
      <c r="C255" s="19">
        <f>INDEX('Economywide CO2'!B$18:B$20,MATCH($A255,'Economywide CO2'!$M$18:$M$20,0))*$M$182</f>
        <v>0</v>
      </c>
      <c r="D255" s="19">
        <f>INDEX('Economywide CO2'!C$18:C$20,MATCH($A255,'Economywide CO2'!$M$18:$M$20,0))*$M$182</f>
        <v>2.2010971800000001</v>
      </c>
      <c r="E255" s="19">
        <f>INDEX('Economywide CO2'!D$18:D$20,MATCH($A255,'Economywide CO2'!$M$18:$M$20,0))*$M$182</f>
        <v>0</v>
      </c>
      <c r="F255" s="19"/>
      <c r="G255" s="19">
        <f>INDEX('Economywide CO2'!F$18:F$20,MATCH($A255,'Economywide CO2'!$M$18:$M$20,0))*$M$182</f>
        <v>0</v>
      </c>
      <c r="I255" s="476"/>
      <c r="J255" s="142" t="s">
        <v>1076</v>
      </c>
    </row>
    <row r="297" spans="1:10">
      <c r="A297" s="446" t="s">
        <v>1081</v>
      </c>
    </row>
    <row r="298" spans="1:10" ht="30">
      <c r="A298" s="520" t="s">
        <v>1080</v>
      </c>
      <c r="B298" s="443" t="s">
        <v>1079</v>
      </c>
      <c r="C298" s="518" t="s">
        <v>36</v>
      </c>
      <c r="D298" s="518" t="s">
        <v>44</v>
      </c>
      <c r="E298" s="518" t="s">
        <v>50</v>
      </c>
      <c r="F298" s="519"/>
      <c r="G298" s="518" t="s">
        <v>1078</v>
      </c>
      <c r="H298" s="518" t="s">
        <v>1077</v>
      </c>
      <c r="I298" s="136"/>
      <c r="J298" s="517" t="s">
        <v>2</v>
      </c>
    </row>
    <row r="299" spans="1:10">
      <c r="A299" s="142">
        <v>1</v>
      </c>
      <c r="B299" s="19" t="str">
        <f>INDEX('Economywide CO2'!A$10:A$17,MATCH($A299,'Economywide CO2'!$K$10:$K$17,0))</f>
        <v>Iron and steel</v>
      </c>
      <c r="C299" s="19">
        <f>INDEX('Economywide CO2'!B$10:B$17,MATCH($A299,'Economywide CO2'!$K$10:$K$17,0))*'Industrial Energy &amp; CO2 Graphs'!$M$182</f>
        <v>307.07367099999999</v>
      </c>
      <c r="D299" s="19">
        <f>INDEX('Economywide CO2'!C$10:C$17,MATCH($A299,'Economywide CO2'!$K$10:$K$17,0))*'Industrial Energy &amp; CO2 Graphs'!$M$182</f>
        <v>0</v>
      </c>
      <c r="E299" s="19">
        <f>INDEX('Economywide CO2'!D$10:D$17,MATCH($A299,'Economywide CO2'!$K$10:$K$17,0))*'Industrial Energy &amp; CO2 Graphs'!$M$182</f>
        <v>33.879355807000003</v>
      </c>
      <c r="F299" s="19"/>
      <c r="G299" s="19">
        <f>INDEX('Economywide CO2'!F$10:F$17,MATCH($A299,'Economywide CO2'!$K$10:$K$17,0))*'Industrial Energy &amp; CO2 Graphs'!$M$182</f>
        <v>0</v>
      </c>
      <c r="H299" s="19">
        <f>INDEX('Economywide CO2'!G$10:G$17,MATCH($A299,'Economywide CO2'!$K$10:$K$17,0))*'Industrial Energy &amp; CO2 Graphs'!$M$182</f>
        <v>105.04170168207422</v>
      </c>
      <c r="I299" s="476"/>
      <c r="J299" s="142" t="s">
        <v>1076</v>
      </c>
    </row>
    <row r="300" spans="1:10">
      <c r="A300" s="142">
        <v>2</v>
      </c>
      <c r="B300" s="19" t="str">
        <f>INDEX('Economywide CO2'!A$10:A$17,MATCH($A300,'Economywide CO2'!$K$10:$K$17,0))</f>
        <v>Cement</v>
      </c>
      <c r="C300" s="19">
        <f>INDEX('Economywide CO2'!B$10:B$17,MATCH($A300,'Economywide CO2'!$K$10:$K$17,0))*'Industrial Energy &amp; CO2 Graphs'!$M$182</f>
        <v>61.082378999999996</v>
      </c>
      <c r="D300" s="19">
        <f>INDEX('Economywide CO2'!C$10:C$17,MATCH($A300,'Economywide CO2'!$K$10:$K$17,0))*'Industrial Energy &amp; CO2 Graphs'!$M$182</f>
        <v>0.45681590999999999</v>
      </c>
      <c r="E300" s="19">
        <f>INDEX('Economywide CO2'!D$10:D$17,MATCH($A300,'Economywide CO2'!$K$10:$K$17,0))*'Industrial Energy &amp; CO2 Graphs'!$M$182</f>
        <v>0.33095876499999999</v>
      </c>
      <c r="F300" s="19"/>
      <c r="G300" s="19">
        <f>INDEX('Economywide CO2'!F$10:F$17,MATCH($A300,'Economywide CO2'!$K$10:$K$17,0))*'Industrial Energy &amp; CO2 Graphs'!$M$182</f>
        <v>102.31959999999999</v>
      </c>
      <c r="H300" s="19">
        <f>INDEX('Economywide CO2'!G$10:G$17,MATCH($A300,'Economywide CO2'!$K$10:$K$17,0))*'Industrial Energy &amp; CO2 Graphs'!$M$182</f>
        <v>20.789975612060179</v>
      </c>
      <c r="I300" s="476"/>
      <c r="J300" s="142" t="s">
        <v>1076</v>
      </c>
    </row>
    <row r="301" spans="1:10">
      <c r="A301" s="142">
        <v>3</v>
      </c>
      <c r="B301" s="19" t="str">
        <f>INDEX('Economywide CO2'!A$10:A$17,MATCH($A301,'Economywide CO2'!$K$10:$K$17,0))</f>
        <v>Chemicals</v>
      </c>
      <c r="C301" s="19">
        <f>INDEX('Economywide CO2'!B$10:B$17,MATCH($A301,'Economywide CO2'!$K$10:$K$17,0))*'Industrial Energy &amp; CO2 Graphs'!$M$182</f>
        <v>3.7242793000000001</v>
      </c>
      <c r="D301" s="19">
        <f>INDEX('Economywide CO2'!C$10:C$17,MATCH($A301,'Economywide CO2'!$K$10:$K$17,0))*'Industrial Energy &amp; CO2 Graphs'!$M$182</f>
        <v>29.906936430000002</v>
      </c>
      <c r="E301" s="19">
        <f>INDEX('Economywide CO2'!D$10:D$17,MATCH($A301,'Economywide CO2'!$K$10:$K$17,0))*'Industrial Energy &amp; CO2 Graphs'!$M$182</f>
        <v>53.190154100000001</v>
      </c>
      <c r="F301" s="19"/>
      <c r="G301" s="19">
        <f>INDEX('Economywide CO2'!F$10:F$17,MATCH($A301,'Economywide CO2'!$K$10:$K$17,0))*'Industrial Energy &amp; CO2 Graphs'!$M$182</f>
        <v>0</v>
      </c>
      <c r="H301" s="19">
        <f>INDEX('Economywide CO2'!G$10:G$17,MATCH($A301,'Economywide CO2'!$K$10:$K$17,0))*'Industrial Energy &amp; CO2 Graphs'!$M$182</f>
        <v>15.876040497285274</v>
      </c>
      <c r="I301" s="476"/>
      <c r="J301" s="142" t="s">
        <v>1076</v>
      </c>
    </row>
    <row r="302" spans="1:10">
      <c r="A302" s="142">
        <v>4</v>
      </c>
      <c r="B302" s="19" t="str">
        <f>INDEX('Economywide CO2'!A$10:A$17,MATCH($A302,'Economywide CO2'!$K$10:$K$17,0))</f>
        <v>Food processing</v>
      </c>
      <c r="C302" s="19">
        <f>INDEX('Economywide CO2'!B$10:B$17,MATCH($A302,'Economywide CO2'!$K$10:$K$17,0))*'Industrial Energy &amp; CO2 Graphs'!$M$182</f>
        <v>0</v>
      </c>
      <c r="D302" s="19">
        <f>INDEX('Economywide CO2'!C$10:C$17,MATCH($A302,'Economywide CO2'!$K$10:$K$17,0))*'Industrial Energy &amp; CO2 Graphs'!$M$182</f>
        <v>1.80649144E-2</v>
      </c>
      <c r="E302" s="19">
        <f>INDEX('Economywide CO2'!D$10:D$17,MATCH($A302,'Economywide CO2'!$K$10:$K$17,0))*'Industrial Energy &amp; CO2 Graphs'!$M$182</f>
        <v>0</v>
      </c>
      <c r="F302" s="19"/>
      <c r="G302" s="19">
        <f>INDEX('Economywide CO2'!F$10:F$17,MATCH($A302,'Economywide CO2'!$K$10:$K$17,0))*'Industrial Energy &amp; CO2 Graphs'!$M$182</f>
        <v>0</v>
      </c>
      <c r="H302" s="19">
        <f>INDEX('Economywide CO2'!G$10:G$17,MATCH($A302,'Economywide CO2'!$K$10:$K$17,0))*'Industrial Energy &amp; CO2 Graphs'!$M$182</f>
        <v>73.611897867979351</v>
      </c>
      <c r="I302" s="476"/>
      <c r="J302" s="142" t="s">
        <v>1076</v>
      </c>
    </row>
    <row r="303" spans="1:10">
      <c r="A303" s="142">
        <v>5</v>
      </c>
      <c r="B303" s="19" t="str">
        <f>INDEX('Economywide CO2'!A$10:A$17,MATCH($A303,'Economywide CO2'!$K$10:$K$17,0))</f>
        <v>Refining</v>
      </c>
      <c r="C303" s="19">
        <f>INDEX('Economywide CO2'!B$10:B$17,MATCH($A303,'Economywide CO2'!$K$10:$K$17,0))*'Industrial Energy &amp; CO2 Graphs'!$M$182</f>
        <v>0</v>
      </c>
      <c r="D303" s="19">
        <f>INDEX('Economywide CO2'!C$10:C$17,MATCH($A303,'Economywide CO2'!$K$10:$K$17,0))*'Industrial Energy &amp; CO2 Graphs'!$M$182</f>
        <v>43.413530999999999</v>
      </c>
      <c r="E303" s="19">
        <f>INDEX('Economywide CO2'!D$10:D$17,MATCH($A303,'Economywide CO2'!$K$10:$K$17,0))*'Industrial Energy &amp; CO2 Graphs'!$M$182</f>
        <v>0</v>
      </c>
      <c r="F303" s="19"/>
      <c r="G303" s="19">
        <f>INDEX('Economywide CO2'!F$10:F$17,MATCH($A303,'Economywide CO2'!$K$10:$K$17,0))*'Industrial Energy &amp; CO2 Graphs'!$M$182</f>
        <v>0</v>
      </c>
      <c r="H303" s="19">
        <f>INDEX('Economywide CO2'!G$10:G$17,MATCH($A303,'Economywide CO2'!$K$10:$K$17,0))*'Industrial Energy &amp; CO2 Graphs'!$M$182</f>
        <v>5.0923270410641335</v>
      </c>
      <c r="I303" s="476"/>
      <c r="J303" s="142" t="s">
        <v>1076</v>
      </c>
    </row>
    <row r="304" spans="1:10">
      <c r="A304" s="142">
        <v>6</v>
      </c>
      <c r="B304" s="19" t="str">
        <f>INDEX('Economywide CO2'!A$10:A$17,MATCH($A304,'Economywide CO2'!$K$10:$K$17,0))</f>
        <v>Aluminum</v>
      </c>
      <c r="C304" s="19">
        <f>INDEX('Economywide CO2'!B$10:B$17,MATCH($A304,'Economywide CO2'!$K$10:$K$17,0))*'Industrial Energy &amp; CO2 Graphs'!$M$182</f>
        <v>1.0142375300000002</v>
      </c>
      <c r="D304" s="19">
        <f>INDEX('Economywide CO2'!C$10:C$17,MATCH($A304,'Economywide CO2'!$K$10:$K$17,0))*'Industrial Energy &amp; CO2 Graphs'!$M$182</f>
        <v>0.50634256</v>
      </c>
      <c r="E304" s="19">
        <f>INDEX('Economywide CO2'!D$10:D$17,MATCH($A304,'Economywide CO2'!$K$10:$K$17,0))*'Industrial Energy &amp; CO2 Graphs'!$M$182</f>
        <v>0.87816861000000002</v>
      </c>
      <c r="F304" s="19"/>
      <c r="G304" s="19">
        <f>INDEX('Economywide CO2'!F$10:F$17,MATCH($A304,'Economywide CO2'!$K$10:$K$17,0))*'Industrial Energy &amp; CO2 Graphs'!$M$182</f>
        <v>0</v>
      </c>
      <c r="H304" s="19">
        <f>INDEX('Economywide CO2'!G$10:G$17,MATCH($A304,'Economywide CO2'!$K$10:$K$17,0))*'Industrial Energy &amp; CO2 Graphs'!$M$182</f>
        <v>14.695805791992761</v>
      </c>
      <c r="I304" s="476"/>
      <c r="J304" s="142" t="s">
        <v>1076</v>
      </c>
    </row>
    <row r="305" spans="1:10">
      <c r="A305" s="142">
        <v>7</v>
      </c>
      <c r="B305" s="19" t="str">
        <f>INDEX('Economywide CO2'!A$10:A$17,MATCH($A305,'Economywide CO2'!$K$10:$K$17,0))</f>
        <v>Paper</v>
      </c>
      <c r="C305" s="19">
        <f>INDEX('Economywide CO2'!B$10:B$17,MATCH($A305,'Economywide CO2'!$K$10:$K$17,0))*'Industrial Energy &amp; CO2 Graphs'!$M$182</f>
        <v>2.9357284200000002</v>
      </c>
      <c r="D305" s="19">
        <f>INDEX('Economywide CO2'!C$10:C$17,MATCH($A305,'Economywide CO2'!$K$10:$K$17,0))*'Industrial Energy &amp; CO2 Graphs'!$M$182</f>
        <v>0</v>
      </c>
      <c r="E305" s="19">
        <f>INDEX('Economywide CO2'!D$10:D$17,MATCH($A305,'Economywide CO2'!$K$10:$K$17,0))*'Industrial Energy &amp; CO2 Graphs'!$M$182</f>
        <v>0</v>
      </c>
      <c r="F305" s="19"/>
      <c r="G305" s="19">
        <f>INDEX('Economywide CO2'!F$10:F$17,MATCH($A305,'Economywide CO2'!$K$10:$K$17,0))*'Industrial Energy &amp; CO2 Graphs'!$M$182</f>
        <v>0</v>
      </c>
      <c r="H305" s="19">
        <f>INDEX('Economywide CO2'!G$10:G$17,MATCH($A305,'Economywide CO2'!$K$10:$K$17,0))*'Industrial Energy &amp; CO2 Graphs'!$M$182</f>
        <v>12.649288231571051</v>
      </c>
      <c r="I305" s="476"/>
      <c r="J305" s="142" t="s">
        <v>1076</v>
      </c>
    </row>
    <row r="306" spans="1:10">
      <c r="A306" s="142">
        <v>8</v>
      </c>
      <c r="B306" s="19" t="str">
        <f>INDEX('Economywide CO2'!A$10:A$17,MATCH($A306,'Economywide CO2'!$K$10:$K$17,0))</f>
        <v>Other industry</v>
      </c>
      <c r="C306" s="19">
        <f>INDEX('Economywide CO2'!B$10:B$17,MATCH($A306,'Economywide CO2'!$K$10:$K$17,0))*'Industrial Energy &amp; CO2 Graphs'!$M$182</f>
        <v>81.375277000000011</v>
      </c>
      <c r="D306" s="19">
        <f>INDEX('Economywide CO2'!C$10:C$17,MATCH($A306,'Economywide CO2'!$K$10:$K$17,0))*'Industrial Energy &amp; CO2 Graphs'!$M$182</f>
        <v>54.832369</v>
      </c>
      <c r="E306" s="19">
        <f>INDEX('Economywide CO2'!D$10:D$17,MATCH($A306,'Economywide CO2'!$K$10:$K$17,0))*'Industrial Energy &amp; CO2 Graphs'!$M$182</f>
        <v>10.5843901</v>
      </c>
      <c r="F306" s="19"/>
      <c r="G306" s="19">
        <f>INDEX('Economywide CO2'!F$10:F$17,MATCH($A306,'Economywide CO2'!$K$10:$K$17,0))*'Industrial Energy &amp; CO2 Graphs'!$M$182</f>
        <v>0</v>
      </c>
      <c r="H306" s="19">
        <f>INDEX('Economywide CO2'!G$10:G$17,MATCH($A306,'Economywide CO2'!$K$10:$K$17,0))*'Industrial Energy &amp; CO2 Graphs'!$M$182</f>
        <v>257.20617450290212</v>
      </c>
      <c r="I306" s="476"/>
      <c r="J306" s="142" t="s">
        <v>1076</v>
      </c>
    </row>
    <row r="307" spans="1:10">
      <c r="C307" s="6"/>
      <c r="D307" s="6"/>
      <c r="E307" s="6"/>
      <c r="F307" s="6"/>
      <c r="G307" s="6"/>
      <c r="H307" s="6"/>
      <c r="I307" s="476"/>
      <c r="J307" s="142"/>
    </row>
    <row r="308" spans="1:10">
      <c r="A308" s="142">
        <v>1</v>
      </c>
      <c r="B308" s="476" t="str">
        <f>INDEX('Economywide CO2'!A$18:A$20,MATCH($A308,'Economywide CO2'!$K$18:$K$20,0))</f>
        <v>Agriculture</v>
      </c>
      <c r="C308" s="19">
        <f>INDEX('Economywide CO2'!B$18:B$20,MATCH($A308,'Economywide CO2'!$K$18:$K$20,0))*$M$182</f>
        <v>0</v>
      </c>
      <c r="D308" s="19">
        <f>INDEX('Economywide CO2'!C$18:C$20,MATCH($A308,'Economywide CO2'!$K$18:$K$20,0))*$M$182</f>
        <v>31.116461999999999</v>
      </c>
      <c r="E308" s="19">
        <f>INDEX('Economywide CO2'!D$18:D$20,MATCH($A308,'Economywide CO2'!$K$18:$K$20,0))*$M$182</f>
        <v>0.29231806900000001</v>
      </c>
      <c r="F308" s="19"/>
      <c r="G308" s="19">
        <f>INDEX('Economywide CO2'!F$18:F$20,MATCH($A308,'Economywide CO2'!$K$18:$K$20,0))*$M$182</f>
        <v>0</v>
      </c>
      <c r="H308" s="19">
        <f>INDEX('Economywide CO2'!G$18:G$20,MATCH($A308,'Economywide CO2'!$K$18:$K$20,0))*$M$182</f>
        <v>57.946821801437736</v>
      </c>
      <c r="I308" s="476"/>
      <c r="J308" s="142" t="s">
        <v>1076</v>
      </c>
    </row>
    <row r="309" spans="1:10">
      <c r="A309" s="142">
        <v>2</v>
      </c>
      <c r="B309" s="476" t="str">
        <f>INDEX('Economywide CO2'!A$18:A$20,MATCH($A309,'Economywide CO2'!$K$18:$K$20,0))</f>
        <v>Mining</v>
      </c>
      <c r="C309" s="19">
        <f>INDEX('Economywide CO2'!B$18:B$20,MATCH($A309,'Economywide CO2'!$K$18:$K$20,0))*$M$182</f>
        <v>16.844424704999962</v>
      </c>
      <c r="D309" s="19">
        <f>INDEX('Economywide CO2'!C$18:C$20,MATCH($A309,'Economywide CO2'!$K$18:$K$20,0))*$M$182</f>
        <v>7.0629994100000006</v>
      </c>
      <c r="E309" s="19">
        <f>INDEX('Economywide CO2'!D$18:D$20,MATCH($A309,'Economywide CO2'!$K$18:$K$20,0))*$M$182</f>
        <v>2.1904174800000002</v>
      </c>
      <c r="F309" s="19"/>
      <c r="G309" s="19">
        <f>INDEX('Economywide CO2'!F$18:F$20,MATCH($A309,'Economywide CO2'!$K$18:$K$20,0))*$M$182</f>
        <v>0</v>
      </c>
      <c r="H309" s="19">
        <f>INDEX('Economywide CO2'!G$18:G$20,MATCH($A309,'Economywide CO2'!$K$18:$K$20,0))*$M$182</f>
        <v>25.521342119682085</v>
      </c>
      <c r="I309" s="476"/>
      <c r="J309" s="142" t="s">
        <v>1076</v>
      </c>
    </row>
    <row r="310" spans="1:10">
      <c r="A310" s="142">
        <v>3</v>
      </c>
      <c r="B310" s="476" t="str">
        <f>INDEX('Economywide CO2'!A$18:A$20,MATCH($A310,'Economywide CO2'!$K$18:$K$20,0))</f>
        <v>Construction</v>
      </c>
      <c r="C310" s="19">
        <f>INDEX('Economywide CO2'!B$18:B$20,MATCH($A310,'Economywide CO2'!$K$18:$K$20,0))*$M$182</f>
        <v>0</v>
      </c>
      <c r="D310" s="19">
        <f>INDEX('Economywide CO2'!C$18:C$20,MATCH($A310,'Economywide CO2'!$K$18:$K$20,0))*$M$182</f>
        <v>2.2010971800000001</v>
      </c>
      <c r="E310" s="19">
        <f>INDEX('Economywide CO2'!D$18:D$20,MATCH($A310,'Economywide CO2'!$K$18:$K$20,0))*$M$182</f>
        <v>0</v>
      </c>
      <c r="F310" s="19"/>
      <c r="G310" s="19">
        <f>INDEX('Economywide CO2'!F$18:F$20,MATCH($A310,'Economywide CO2'!$K$18:$K$20,0))*$M$182</f>
        <v>0</v>
      </c>
      <c r="H310" s="19">
        <f>INDEX('Economywide CO2'!G$18:G$20,MATCH($A310,'Economywide CO2'!$K$18:$K$20,0))*$M$182</f>
        <v>0.19947211114278038</v>
      </c>
      <c r="I310" s="476"/>
      <c r="J310" s="142" t="s">
        <v>1076</v>
      </c>
    </row>
  </sheetData>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DF9F7-DB64-43B5-AAAA-075F09ED81AF}">
  <sheetPr>
    <tabColor rgb="FF7E0000"/>
  </sheetPr>
  <dimension ref="A1:O98"/>
  <sheetViews>
    <sheetView workbookViewId="0"/>
  </sheetViews>
  <sheetFormatPr defaultColWidth="8.7109375" defaultRowHeight="15"/>
  <cols>
    <col min="1" max="1" width="35.7109375" customWidth="1"/>
    <col min="2" max="2" width="24.7109375" customWidth="1"/>
    <col min="3" max="3" width="15.42578125" customWidth="1"/>
    <col min="4" max="4" width="14.28515625" customWidth="1"/>
    <col min="5" max="7" width="15.42578125" customWidth="1"/>
    <col min="8" max="8" width="14.140625" customWidth="1"/>
    <col min="9" max="9" width="10.7109375" customWidth="1"/>
    <col min="10" max="13" width="10.28515625" customWidth="1"/>
  </cols>
  <sheetData>
    <row r="1" spans="1:15">
      <c r="A1" s="10" t="s">
        <v>810</v>
      </c>
      <c r="B1" t="s">
        <v>1148</v>
      </c>
    </row>
    <row r="2" spans="1:15">
      <c r="B2" s="9">
        <v>2015</v>
      </c>
    </row>
    <row r="3" spans="1:15">
      <c r="B3" t="s">
        <v>1147</v>
      </c>
    </row>
    <row r="4" spans="1:15">
      <c r="B4" t="s">
        <v>1146</v>
      </c>
    </row>
    <row r="5" spans="1:15">
      <c r="B5" t="s">
        <v>1145</v>
      </c>
    </row>
    <row r="7" spans="1:15">
      <c r="A7" s="533" t="s">
        <v>1144</v>
      </c>
      <c r="B7" s="533"/>
      <c r="C7" s="533"/>
      <c r="D7" s="532"/>
      <c r="E7" s="532"/>
      <c r="F7" s="532"/>
      <c r="G7" s="532"/>
    </row>
    <row r="8" spans="1:15">
      <c r="D8" s="729" t="s">
        <v>1143</v>
      </c>
      <c r="E8" s="729"/>
      <c r="F8" s="729"/>
      <c r="G8" s="729"/>
      <c r="I8" s="531" t="s">
        <v>1142</v>
      </c>
      <c r="J8" s="441"/>
      <c r="K8" s="441"/>
      <c r="L8" s="441"/>
      <c r="M8" s="441"/>
      <c r="N8" s="441"/>
      <c r="O8" s="441"/>
    </row>
    <row r="9" spans="1:15" s="24" customFormat="1" ht="30">
      <c r="B9" s="136" t="s">
        <v>1098</v>
      </c>
      <c r="C9" s="136" t="s">
        <v>1097</v>
      </c>
      <c r="D9" s="136" t="s">
        <v>1096</v>
      </c>
      <c r="E9" s="136" t="s">
        <v>1141</v>
      </c>
      <c r="F9" s="136" t="s">
        <v>1140</v>
      </c>
      <c r="G9" s="136" t="s">
        <v>1092</v>
      </c>
      <c r="I9" s="136" t="s">
        <v>1096</v>
      </c>
      <c r="J9" s="136" t="s">
        <v>1095</v>
      </c>
      <c r="K9" s="136" t="s">
        <v>1094</v>
      </c>
      <c r="L9" s="136" t="s">
        <v>1093</v>
      </c>
      <c r="M9" s="136" t="s">
        <v>1092</v>
      </c>
    </row>
    <row r="10" spans="1:15">
      <c r="A10" t="s">
        <v>1139</v>
      </c>
      <c r="B10" s="18">
        <v>0.32</v>
      </c>
      <c r="C10" s="18">
        <v>0.17</v>
      </c>
      <c r="D10" s="18">
        <v>0.01</v>
      </c>
      <c r="E10" s="18">
        <v>0.13</v>
      </c>
      <c r="F10" s="18">
        <v>0.37</v>
      </c>
      <c r="G10" s="18">
        <v>0</v>
      </c>
      <c r="I10" s="17">
        <f t="shared" ref="I10:I24" si="0">D10</f>
        <v>0.01</v>
      </c>
      <c r="J10" s="17">
        <f t="shared" ref="J10:J24" si="1">(1/3)*E10</f>
        <v>4.3333333333333335E-2</v>
      </c>
      <c r="K10" s="17">
        <f t="shared" ref="K10:K24" si="2">(2/3)*E10+(1/6)*F10</f>
        <v>0.14833333333333332</v>
      </c>
      <c r="L10" s="17">
        <f t="shared" ref="L10:L24" si="3">(5/6)*F10</f>
        <v>0.30833333333333335</v>
      </c>
      <c r="M10" s="17">
        <f t="shared" ref="M10:M24" si="4">G10</f>
        <v>0</v>
      </c>
    </row>
    <row r="11" spans="1:15">
      <c r="A11" t="s">
        <v>1134</v>
      </c>
      <c r="B11" s="18">
        <v>0.28000000000000003</v>
      </c>
      <c r="C11" s="18">
        <v>0.32</v>
      </c>
      <c r="D11" s="18">
        <v>0.04</v>
      </c>
      <c r="E11" s="18">
        <v>0.08</v>
      </c>
      <c r="F11" s="18">
        <v>0.05</v>
      </c>
      <c r="G11" s="18">
        <v>0.23</v>
      </c>
      <c r="I11" s="17">
        <f t="shared" si="0"/>
        <v>0.04</v>
      </c>
      <c r="J11" s="17">
        <f t="shared" si="1"/>
        <v>2.6666666666666665E-2</v>
      </c>
      <c r="K11" s="17">
        <f t="shared" si="2"/>
        <v>6.1666666666666661E-2</v>
      </c>
      <c r="L11" s="17">
        <f t="shared" si="3"/>
        <v>4.1666666666666671E-2</v>
      </c>
      <c r="M11" s="17">
        <f t="shared" si="4"/>
        <v>0.23</v>
      </c>
    </row>
    <row r="12" spans="1:15">
      <c r="A12" t="s">
        <v>1130</v>
      </c>
      <c r="B12" s="18">
        <v>0.35</v>
      </c>
      <c r="C12" s="18">
        <v>0.1</v>
      </c>
      <c r="D12" s="18">
        <v>0.26</v>
      </c>
      <c r="E12" s="18">
        <v>0.28999999999999998</v>
      </c>
      <c r="F12" s="18">
        <v>0</v>
      </c>
      <c r="G12" s="18">
        <v>0</v>
      </c>
      <c r="I12" s="17">
        <f t="shared" si="0"/>
        <v>0.26</v>
      </c>
      <c r="J12" s="17">
        <f t="shared" si="1"/>
        <v>9.6666666666666651E-2</v>
      </c>
      <c r="K12" s="17">
        <f t="shared" si="2"/>
        <v>0.1933333333333333</v>
      </c>
      <c r="L12" s="17">
        <f t="shared" si="3"/>
        <v>0</v>
      </c>
      <c r="M12" s="17">
        <f t="shared" si="4"/>
        <v>0</v>
      </c>
    </row>
    <row r="13" spans="1:15">
      <c r="A13" t="s">
        <v>1125</v>
      </c>
      <c r="B13" s="18">
        <v>0.18</v>
      </c>
      <c r="C13" s="18">
        <v>0.5</v>
      </c>
      <c r="D13" s="18">
        <v>0</v>
      </c>
      <c r="E13" s="18">
        <v>0.19</v>
      </c>
      <c r="F13" s="18">
        <v>0.04</v>
      </c>
      <c r="G13" s="18">
        <v>0.09</v>
      </c>
      <c r="I13" s="17">
        <f t="shared" si="0"/>
        <v>0</v>
      </c>
      <c r="J13" s="17">
        <f t="shared" si="1"/>
        <v>6.3333333333333325E-2</v>
      </c>
      <c r="K13" s="17">
        <f t="shared" si="2"/>
        <v>0.1333333333333333</v>
      </c>
      <c r="L13" s="17">
        <f t="shared" si="3"/>
        <v>3.3333333333333333E-2</v>
      </c>
      <c r="M13" s="17">
        <f t="shared" si="4"/>
        <v>0.09</v>
      </c>
    </row>
    <row r="14" spans="1:15">
      <c r="A14" t="s">
        <v>1129</v>
      </c>
      <c r="B14" s="18">
        <v>0.28999999999999998</v>
      </c>
      <c r="C14" s="18">
        <v>0.03</v>
      </c>
      <c r="D14" s="18">
        <v>0.08</v>
      </c>
      <c r="E14" s="18">
        <v>0.6</v>
      </c>
      <c r="F14" s="18">
        <v>0</v>
      </c>
      <c r="G14" s="18">
        <v>0</v>
      </c>
      <c r="I14" s="17">
        <f t="shared" si="0"/>
        <v>0.08</v>
      </c>
      <c r="J14" s="17">
        <f t="shared" si="1"/>
        <v>0.19999999999999998</v>
      </c>
      <c r="K14" s="17">
        <f t="shared" si="2"/>
        <v>0.39999999999999997</v>
      </c>
      <c r="L14" s="17">
        <f t="shared" si="3"/>
        <v>0</v>
      </c>
      <c r="M14" s="17">
        <f t="shared" si="4"/>
        <v>0</v>
      </c>
    </row>
    <row r="15" spans="1:15">
      <c r="A15" t="s">
        <v>426</v>
      </c>
      <c r="B15" s="18">
        <v>0.21</v>
      </c>
      <c r="C15" s="18">
        <v>0.14000000000000001</v>
      </c>
      <c r="D15" s="18">
        <v>0</v>
      </c>
      <c r="E15" s="18">
        <v>0</v>
      </c>
      <c r="F15" s="18">
        <v>0.05</v>
      </c>
      <c r="G15" s="18">
        <v>0.6</v>
      </c>
      <c r="I15" s="17">
        <f t="shared" si="0"/>
        <v>0</v>
      </c>
      <c r="J15" s="17">
        <f t="shared" si="1"/>
        <v>0</v>
      </c>
      <c r="K15" s="17">
        <f t="shared" si="2"/>
        <v>8.3333333333333332E-3</v>
      </c>
      <c r="L15" s="17">
        <f t="shared" si="3"/>
        <v>4.1666666666666671E-2</v>
      </c>
      <c r="M15" s="17">
        <f t="shared" si="4"/>
        <v>0.6</v>
      </c>
    </row>
    <row r="16" spans="1:15">
      <c r="A16" t="s">
        <v>1138</v>
      </c>
      <c r="B16" s="18">
        <v>0.21</v>
      </c>
      <c r="C16" s="18">
        <v>0.49</v>
      </c>
      <c r="D16" s="18">
        <v>0.02</v>
      </c>
      <c r="E16" s="18">
        <v>0.03</v>
      </c>
      <c r="F16" s="18">
        <v>0.14000000000000001</v>
      </c>
      <c r="G16" s="18">
        <v>0.11</v>
      </c>
      <c r="I16" s="17">
        <f t="shared" si="0"/>
        <v>0.02</v>
      </c>
      <c r="J16" s="17">
        <f t="shared" si="1"/>
        <v>9.9999999999999985E-3</v>
      </c>
      <c r="K16" s="17">
        <f t="shared" si="2"/>
        <v>4.3333333333333335E-2</v>
      </c>
      <c r="L16" s="17">
        <f t="shared" si="3"/>
        <v>0.11666666666666668</v>
      </c>
      <c r="M16" s="17">
        <f t="shared" si="4"/>
        <v>0.11</v>
      </c>
    </row>
    <row r="17" spans="1:13">
      <c r="A17" t="s">
        <v>1124</v>
      </c>
      <c r="B17" s="18">
        <v>0.4</v>
      </c>
      <c r="C17" s="18">
        <v>0.17</v>
      </c>
      <c r="D17" s="18">
        <v>0.18</v>
      </c>
      <c r="E17" s="18">
        <v>0.17</v>
      </c>
      <c r="F17" s="18">
        <v>0</v>
      </c>
      <c r="G17" s="18">
        <v>0.08</v>
      </c>
      <c r="I17" s="17">
        <f t="shared" si="0"/>
        <v>0.18</v>
      </c>
      <c r="J17" s="17">
        <f t="shared" si="1"/>
        <v>5.6666666666666671E-2</v>
      </c>
      <c r="K17" s="17">
        <f t="shared" si="2"/>
        <v>0.11333333333333334</v>
      </c>
      <c r="L17" s="17">
        <f t="shared" si="3"/>
        <v>0</v>
      </c>
      <c r="M17" s="17">
        <f t="shared" si="4"/>
        <v>0.08</v>
      </c>
    </row>
    <row r="18" spans="1:13">
      <c r="A18" t="s">
        <v>1127</v>
      </c>
      <c r="B18" s="18">
        <v>0.09</v>
      </c>
      <c r="C18" s="18">
        <v>0</v>
      </c>
      <c r="D18" s="18">
        <v>0.04</v>
      </c>
      <c r="E18" s="18">
        <v>0</v>
      </c>
      <c r="F18" s="18">
        <v>0.23</v>
      </c>
      <c r="G18" s="18">
        <v>0.64</v>
      </c>
      <c r="I18" s="17">
        <f t="shared" si="0"/>
        <v>0.04</v>
      </c>
      <c r="J18" s="17">
        <f t="shared" si="1"/>
        <v>0</v>
      </c>
      <c r="K18" s="17">
        <f t="shared" si="2"/>
        <v>3.833333333333333E-2</v>
      </c>
      <c r="L18" s="17">
        <f t="shared" si="3"/>
        <v>0.19166666666666668</v>
      </c>
      <c r="M18" s="17">
        <f t="shared" si="4"/>
        <v>0.64</v>
      </c>
    </row>
    <row r="19" spans="1:13">
      <c r="A19" t="s">
        <v>1137</v>
      </c>
      <c r="B19" s="18">
        <v>7.0000000000000007E-2</v>
      </c>
      <c r="C19" s="18">
        <v>0.1</v>
      </c>
      <c r="D19" s="18">
        <v>0.02</v>
      </c>
      <c r="E19" s="18">
        <v>0.11</v>
      </c>
      <c r="F19" s="18">
        <v>0</v>
      </c>
      <c r="G19" s="18">
        <v>0.7</v>
      </c>
      <c r="I19" s="17">
        <f t="shared" si="0"/>
        <v>0.02</v>
      </c>
      <c r="J19" s="17">
        <f t="shared" si="1"/>
        <v>3.6666666666666667E-2</v>
      </c>
      <c r="K19" s="17">
        <f t="shared" si="2"/>
        <v>7.3333333333333334E-2</v>
      </c>
      <c r="L19" s="17">
        <f t="shared" si="3"/>
        <v>0</v>
      </c>
      <c r="M19" s="17">
        <f t="shared" si="4"/>
        <v>0.7</v>
      </c>
    </row>
    <row r="20" spans="1:13">
      <c r="A20" t="s">
        <v>1123</v>
      </c>
      <c r="B20" s="18">
        <v>0.34</v>
      </c>
      <c r="C20" s="18">
        <v>0.23</v>
      </c>
      <c r="D20" s="18">
        <v>0.14000000000000001</v>
      </c>
      <c r="E20" s="18">
        <v>0.09</v>
      </c>
      <c r="F20" s="18">
        <v>0.09</v>
      </c>
      <c r="G20" s="18">
        <v>0.11</v>
      </c>
      <c r="I20" s="17">
        <f t="shared" si="0"/>
        <v>0.14000000000000001</v>
      </c>
      <c r="J20" s="17">
        <f t="shared" si="1"/>
        <v>0.03</v>
      </c>
      <c r="K20" s="17">
        <f t="shared" si="2"/>
        <v>7.4999999999999997E-2</v>
      </c>
      <c r="L20" s="17">
        <f t="shared" si="3"/>
        <v>7.4999999999999997E-2</v>
      </c>
      <c r="M20" s="17">
        <f t="shared" si="4"/>
        <v>0.11</v>
      </c>
    </row>
    <row r="21" spans="1:13">
      <c r="A21" t="s">
        <v>1131</v>
      </c>
      <c r="B21" s="18">
        <v>0.23</v>
      </c>
      <c r="C21" s="18">
        <v>0.17</v>
      </c>
      <c r="D21" s="18">
        <v>0.14000000000000001</v>
      </c>
      <c r="E21" s="18">
        <v>0.46</v>
      </c>
      <c r="F21" s="18">
        <v>0</v>
      </c>
      <c r="G21" s="18">
        <v>0</v>
      </c>
      <c r="I21" s="17">
        <f t="shared" si="0"/>
        <v>0.14000000000000001</v>
      </c>
      <c r="J21" s="17">
        <f t="shared" si="1"/>
        <v>0.15333333333333332</v>
      </c>
      <c r="K21" s="17">
        <f t="shared" si="2"/>
        <v>0.30666666666666664</v>
      </c>
      <c r="L21" s="17">
        <f t="shared" si="3"/>
        <v>0</v>
      </c>
      <c r="M21" s="17">
        <f t="shared" si="4"/>
        <v>0</v>
      </c>
    </row>
    <row r="22" spans="1:13">
      <c r="A22" t="s">
        <v>1128</v>
      </c>
      <c r="B22" s="18">
        <v>0.24</v>
      </c>
      <c r="C22" s="18">
        <v>0.01</v>
      </c>
      <c r="D22" s="18">
        <v>0.26</v>
      </c>
      <c r="E22" s="18">
        <v>0.46</v>
      </c>
      <c r="F22" s="18">
        <v>0.03</v>
      </c>
      <c r="G22" s="18">
        <v>0</v>
      </c>
      <c r="I22" s="17">
        <f t="shared" si="0"/>
        <v>0.26</v>
      </c>
      <c r="J22" s="17">
        <f t="shared" si="1"/>
        <v>0.15333333333333332</v>
      </c>
      <c r="K22" s="17">
        <f t="shared" si="2"/>
        <v>0.31166666666666665</v>
      </c>
      <c r="L22" s="17">
        <f t="shared" si="3"/>
        <v>2.5000000000000001E-2</v>
      </c>
      <c r="M22" s="17">
        <f t="shared" si="4"/>
        <v>0</v>
      </c>
    </row>
    <row r="23" spans="1:13">
      <c r="A23" t="s">
        <v>1126</v>
      </c>
      <c r="B23" s="18">
        <v>0.11</v>
      </c>
      <c r="C23" s="530">
        <v>5.0000000000000001E-3</v>
      </c>
      <c r="D23" s="530">
        <v>5.0000000000000001E-3</v>
      </c>
      <c r="E23" s="18">
        <v>0.01</v>
      </c>
      <c r="F23" s="18">
        <v>0.02</v>
      </c>
      <c r="G23" s="18">
        <v>0.85</v>
      </c>
      <c r="I23" s="17">
        <f t="shared" si="0"/>
        <v>5.0000000000000001E-3</v>
      </c>
      <c r="J23" s="17">
        <f t="shared" si="1"/>
        <v>3.3333333333333331E-3</v>
      </c>
      <c r="K23" s="17">
        <f t="shared" si="2"/>
        <v>9.9999999999999985E-3</v>
      </c>
      <c r="L23" s="17">
        <f t="shared" si="3"/>
        <v>1.6666666666666666E-2</v>
      </c>
      <c r="M23" s="17">
        <f t="shared" si="4"/>
        <v>0.85</v>
      </c>
    </row>
    <row r="24" spans="1:13">
      <c r="A24" t="s">
        <v>1115</v>
      </c>
      <c r="B24" s="18">
        <v>0.13</v>
      </c>
      <c r="C24" s="18">
        <v>0.09</v>
      </c>
      <c r="D24" s="18">
        <v>0.06</v>
      </c>
      <c r="E24" s="18">
        <v>0.59</v>
      </c>
      <c r="F24" s="18">
        <v>0.13</v>
      </c>
      <c r="G24" s="18">
        <v>0</v>
      </c>
      <c r="I24" s="17">
        <f t="shared" si="0"/>
        <v>0.06</v>
      </c>
      <c r="J24" s="17">
        <f t="shared" si="1"/>
        <v>0.19666666666666666</v>
      </c>
      <c r="K24" s="17">
        <f t="shared" si="2"/>
        <v>0.41499999999999998</v>
      </c>
      <c r="L24" s="17">
        <f t="shared" si="3"/>
        <v>0.10833333333333334</v>
      </c>
      <c r="M24" s="17">
        <f t="shared" si="4"/>
        <v>0</v>
      </c>
    </row>
    <row r="27" spans="1:13" ht="30">
      <c r="A27" s="528" t="s">
        <v>1121</v>
      </c>
      <c r="B27" s="529" t="s">
        <v>1132</v>
      </c>
      <c r="C27" s="527" t="s">
        <v>1098</v>
      </c>
      <c r="D27" s="527" t="s">
        <v>1097</v>
      </c>
      <c r="E27" s="527" t="s">
        <v>1096</v>
      </c>
      <c r="F27" s="527" t="s">
        <v>1095</v>
      </c>
      <c r="G27" s="527" t="s">
        <v>1094</v>
      </c>
      <c r="H27" s="527" t="s">
        <v>1093</v>
      </c>
      <c r="I27" s="527" t="s">
        <v>1092</v>
      </c>
    </row>
    <row r="28" spans="1:13">
      <c r="A28" s="526" t="s">
        <v>1120</v>
      </c>
      <c r="B28" t="s">
        <v>1131</v>
      </c>
      <c r="C28" s="17">
        <f t="shared" ref="C28:D42" si="5">INDEX(B$10:B$24,MATCH($B28,$A$10:$A$24,0))</f>
        <v>0.23</v>
      </c>
      <c r="D28" s="17">
        <f t="shared" si="5"/>
        <v>0.17</v>
      </c>
      <c r="E28" s="17">
        <f t="shared" ref="E28:E42" si="6">INDEX(I$10:I$24,MATCH($B28,$A$10:$A$24,0))</f>
        <v>0.14000000000000001</v>
      </c>
      <c r="F28" s="17">
        <f t="shared" ref="F28:F42" si="7">INDEX(J$10:J$24,MATCH($B28,$A$10:$A$24,0))</f>
        <v>0.15333333333333332</v>
      </c>
      <c r="G28" s="17">
        <f t="shared" ref="G28:G42" si="8">INDEX(K$10:K$24,MATCH($B28,$A$10:$A$24,0))</f>
        <v>0.30666666666666664</v>
      </c>
      <c r="H28" s="17">
        <f t="shared" ref="H28:H42" si="9">INDEX(L$10:L$24,MATCH($B28,$A$10:$A$24,0))</f>
        <v>0</v>
      </c>
      <c r="I28" s="17">
        <f t="shared" ref="I28:I42" si="10">INDEX(M$10:M$24,MATCH($B28,$A$10:$A$24,0))</f>
        <v>0</v>
      </c>
    </row>
    <row r="29" spans="1:13">
      <c r="A29" s="526" t="s">
        <v>1119</v>
      </c>
      <c r="B29" t="s">
        <v>1130</v>
      </c>
      <c r="C29" s="17">
        <f t="shared" si="5"/>
        <v>0.35</v>
      </c>
      <c r="D29" s="17">
        <f t="shared" si="5"/>
        <v>0.1</v>
      </c>
      <c r="E29" s="17">
        <f t="shared" si="6"/>
        <v>0.26</v>
      </c>
      <c r="F29" s="17">
        <f t="shared" si="7"/>
        <v>9.6666666666666651E-2</v>
      </c>
      <c r="G29" s="17">
        <f t="shared" si="8"/>
        <v>0.1933333333333333</v>
      </c>
      <c r="H29" s="17">
        <f t="shared" si="9"/>
        <v>0</v>
      </c>
      <c r="I29" s="17">
        <f t="shared" si="10"/>
        <v>0</v>
      </c>
    </row>
    <row r="30" spans="1:13">
      <c r="A30" s="526" t="s">
        <v>1118</v>
      </c>
      <c r="B30" t="s">
        <v>1129</v>
      </c>
      <c r="C30" s="17">
        <f t="shared" si="5"/>
        <v>0.28999999999999998</v>
      </c>
      <c r="D30" s="17">
        <f t="shared" si="5"/>
        <v>0.03</v>
      </c>
      <c r="E30" s="17">
        <f t="shared" si="6"/>
        <v>0.08</v>
      </c>
      <c r="F30" s="17">
        <f t="shared" si="7"/>
        <v>0.19999999999999998</v>
      </c>
      <c r="G30" s="17">
        <f t="shared" si="8"/>
        <v>0.39999999999999997</v>
      </c>
      <c r="H30" s="17">
        <f t="shared" si="9"/>
        <v>0</v>
      </c>
      <c r="I30" s="17">
        <f t="shared" si="10"/>
        <v>0</v>
      </c>
    </row>
    <row r="31" spans="1:13">
      <c r="A31" s="526" t="s">
        <v>1117</v>
      </c>
      <c r="B31" t="s">
        <v>1128</v>
      </c>
      <c r="C31" s="17">
        <f t="shared" si="5"/>
        <v>0.24</v>
      </c>
      <c r="D31" s="17">
        <f t="shared" si="5"/>
        <v>0.01</v>
      </c>
      <c r="E31" s="17">
        <f t="shared" si="6"/>
        <v>0.26</v>
      </c>
      <c r="F31" s="17">
        <f t="shared" si="7"/>
        <v>0.15333333333333332</v>
      </c>
      <c r="G31" s="17">
        <f t="shared" si="8"/>
        <v>0.31166666666666665</v>
      </c>
      <c r="H31" s="17">
        <f t="shared" si="9"/>
        <v>2.5000000000000001E-2</v>
      </c>
      <c r="I31" s="17">
        <f t="shared" si="10"/>
        <v>0</v>
      </c>
    </row>
    <row r="32" spans="1:13">
      <c r="A32" s="526" t="s">
        <v>1116</v>
      </c>
      <c r="B32" t="s">
        <v>1115</v>
      </c>
      <c r="C32" s="17">
        <f t="shared" si="5"/>
        <v>0.13</v>
      </c>
      <c r="D32" s="17">
        <f t="shared" si="5"/>
        <v>0.09</v>
      </c>
      <c r="E32" s="17">
        <f t="shared" si="6"/>
        <v>0.06</v>
      </c>
      <c r="F32" s="17">
        <f t="shared" si="7"/>
        <v>0.19666666666666666</v>
      </c>
      <c r="G32" s="17">
        <f t="shared" si="8"/>
        <v>0.41499999999999998</v>
      </c>
      <c r="H32" s="17">
        <f t="shared" si="9"/>
        <v>0.10833333333333334</v>
      </c>
      <c r="I32" s="17">
        <f t="shared" si="10"/>
        <v>0</v>
      </c>
    </row>
    <row r="33" spans="1:9">
      <c r="A33" s="526" t="s">
        <v>1115</v>
      </c>
      <c r="B33" t="s">
        <v>1115</v>
      </c>
      <c r="C33" s="17">
        <f t="shared" si="5"/>
        <v>0.13</v>
      </c>
      <c r="D33" s="17">
        <f t="shared" si="5"/>
        <v>0.09</v>
      </c>
      <c r="E33" s="17">
        <f t="shared" si="6"/>
        <v>0.06</v>
      </c>
      <c r="F33" s="17">
        <f t="shared" si="7"/>
        <v>0.19666666666666666</v>
      </c>
      <c r="G33" s="17">
        <f t="shared" si="8"/>
        <v>0.41499999999999998</v>
      </c>
      <c r="H33" s="17">
        <f t="shared" si="9"/>
        <v>0.10833333333333334</v>
      </c>
      <c r="I33" s="17">
        <f t="shared" si="10"/>
        <v>0</v>
      </c>
    </row>
    <row r="34" spans="1:9">
      <c r="A34" s="526" t="s">
        <v>1114</v>
      </c>
      <c r="B34" t="s">
        <v>1115</v>
      </c>
      <c r="C34" s="17">
        <f t="shared" si="5"/>
        <v>0.13</v>
      </c>
      <c r="D34" s="17">
        <f t="shared" si="5"/>
        <v>0.09</v>
      </c>
      <c r="E34" s="17">
        <f t="shared" si="6"/>
        <v>0.06</v>
      </c>
      <c r="F34" s="17">
        <f t="shared" si="7"/>
        <v>0.19666666666666666</v>
      </c>
      <c r="G34" s="17">
        <f t="shared" si="8"/>
        <v>0.41499999999999998</v>
      </c>
      <c r="H34" s="17">
        <f t="shared" si="9"/>
        <v>0.10833333333333334</v>
      </c>
      <c r="I34" s="17">
        <f t="shared" si="10"/>
        <v>0</v>
      </c>
    </row>
    <row r="35" spans="1:9">
      <c r="A35" s="526" t="s">
        <v>1113</v>
      </c>
      <c r="B35" t="s">
        <v>1127</v>
      </c>
      <c r="C35" s="17">
        <f t="shared" si="5"/>
        <v>0.09</v>
      </c>
      <c r="D35" s="17">
        <f t="shared" si="5"/>
        <v>0</v>
      </c>
      <c r="E35" s="17">
        <f t="shared" si="6"/>
        <v>0.04</v>
      </c>
      <c r="F35" s="17">
        <f t="shared" si="7"/>
        <v>0</v>
      </c>
      <c r="G35" s="17">
        <f t="shared" si="8"/>
        <v>3.833333333333333E-2</v>
      </c>
      <c r="H35" s="17">
        <f t="shared" si="9"/>
        <v>0.19166666666666668</v>
      </c>
      <c r="I35" s="17">
        <f t="shared" si="10"/>
        <v>0.64</v>
      </c>
    </row>
    <row r="36" spans="1:9">
      <c r="A36" s="526" t="s">
        <v>1112</v>
      </c>
      <c r="B36" t="s">
        <v>1126</v>
      </c>
      <c r="C36" s="17">
        <f t="shared" si="5"/>
        <v>0.11</v>
      </c>
      <c r="D36" s="17">
        <f t="shared" si="5"/>
        <v>5.0000000000000001E-3</v>
      </c>
      <c r="E36" s="17">
        <f t="shared" si="6"/>
        <v>5.0000000000000001E-3</v>
      </c>
      <c r="F36" s="17">
        <f t="shared" si="7"/>
        <v>3.3333333333333331E-3</v>
      </c>
      <c r="G36" s="17">
        <f t="shared" si="8"/>
        <v>9.9999999999999985E-3</v>
      </c>
      <c r="H36" s="17">
        <f t="shared" si="9"/>
        <v>1.6666666666666666E-2</v>
      </c>
      <c r="I36" s="17">
        <f t="shared" si="10"/>
        <v>0.85</v>
      </c>
    </row>
    <row r="37" spans="1:9">
      <c r="A37" s="526" t="s">
        <v>1111</v>
      </c>
      <c r="B37" t="s">
        <v>1125</v>
      </c>
      <c r="C37" s="17">
        <f t="shared" si="5"/>
        <v>0.18</v>
      </c>
      <c r="D37" s="17">
        <f t="shared" si="5"/>
        <v>0.5</v>
      </c>
      <c r="E37" s="17">
        <f t="shared" si="6"/>
        <v>0</v>
      </c>
      <c r="F37" s="17">
        <f t="shared" si="7"/>
        <v>6.3333333333333325E-2</v>
      </c>
      <c r="G37" s="17">
        <f t="shared" si="8"/>
        <v>0.1333333333333333</v>
      </c>
      <c r="H37" s="17">
        <f t="shared" si="9"/>
        <v>3.3333333333333333E-2</v>
      </c>
      <c r="I37" s="17">
        <f t="shared" si="10"/>
        <v>0.09</v>
      </c>
    </row>
    <row r="38" spans="1:9">
      <c r="A38" s="526" t="s">
        <v>1110</v>
      </c>
      <c r="B38" t="s">
        <v>1123</v>
      </c>
      <c r="C38" s="17">
        <f t="shared" si="5"/>
        <v>0.34</v>
      </c>
      <c r="D38" s="17">
        <f t="shared" si="5"/>
        <v>0.23</v>
      </c>
      <c r="E38" s="17">
        <f t="shared" si="6"/>
        <v>0.14000000000000001</v>
      </c>
      <c r="F38" s="17">
        <f t="shared" si="7"/>
        <v>0.03</v>
      </c>
      <c r="G38" s="17">
        <f t="shared" si="8"/>
        <v>7.4999999999999997E-2</v>
      </c>
      <c r="H38" s="17">
        <f t="shared" si="9"/>
        <v>7.4999999999999997E-2</v>
      </c>
      <c r="I38" s="17">
        <f t="shared" si="10"/>
        <v>0.11</v>
      </c>
    </row>
    <row r="39" spans="1:9">
      <c r="A39" s="526" t="s">
        <v>1109</v>
      </c>
      <c r="B39" t="s">
        <v>1124</v>
      </c>
      <c r="C39" s="17">
        <f t="shared" si="5"/>
        <v>0.4</v>
      </c>
      <c r="D39" s="17">
        <f t="shared" si="5"/>
        <v>0.17</v>
      </c>
      <c r="E39" s="17">
        <f t="shared" si="6"/>
        <v>0.18</v>
      </c>
      <c r="F39" s="17">
        <f t="shared" si="7"/>
        <v>5.6666666666666671E-2</v>
      </c>
      <c r="G39" s="17">
        <f t="shared" si="8"/>
        <v>0.11333333333333334</v>
      </c>
      <c r="H39" s="17">
        <f t="shared" si="9"/>
        <v>0</v>
      </c>
      <c r="I39" s="17">
        <f t="shared" si="10"/>
        <v>0.08</v>
      </c>
    </row>
    <row r="40" spans="1:9">
      <c r="A40" s="526" t="s">
        <v>1108</v>
      </c>
      <c r="B40" t="s">
        <v>1123</v>
      </c>
      <c r="C40" s="17">
        <f t="shared" si="5"/>
        <v>0.34</v>
      </c>
      <c r="D40" s="17">
        <f t="shared" si="5"/>
        <v>0.23</v>
      </c>
      <c r="E40" s="17">
        <f t="shared" si="6"/>
        <v>0.14000000000000001</v>
      </c>
      <c r="F40" s="17">
        <f t="shared" si="7"/>
        <v>0.03</v>
      </c>
      <c r="G40" s="17">
        <f t="shared" si="8"/>
        <v>7.4999999999999997E-2</v>
      </c>
      <c r="H40" s="17">
        <f t="shared" si="9"/>
        <v>7.4999999999999997E-2</v>
      </c>
      <c r="I40" s="17">
        <f t="shared" si="10"/>
        <v>0.11</v>
      </c>
    </row>
    <row r="41" spans="1:9">
      <c r="A41" s="526" t="s">
        <v>1107</v>
      </c>
      <c r="B41" t="s">
        <v>1134</v>
      </c>
      <c r="C41" s="17">
        <f t="shared" si="5"/>
        <v>0.28000000000000003</v>
      </c>
      <c r="D41" s="17">
        <f t="shared" si="5"/>
        <v>0.32</v>
      </c>
      <c r="E41" s="17">
        <f t="shared" si="6"/>
        <v>0.04</v>
      </c>
      <c r="F41" s="17">
        <f t="shared" si="7"/>
        <v>2.6666666666666665E-2</v>
      </c>
      <c r="G41" s="17">
        <f t="shared" si="8"/>
        <v>6.1666666666666661E-2</v>
      </c>
      <c r="H41" s="17">
        <f t="shared" si="9"/>
        <v>4.1666666666666671E-2</v>
      </c>
      <c r="I41" s="17">
        <f t="shared" si="10"/>
        <v>0.23</v>
      </c>
    </row>
    <row r="42" spans="1:9">
      <c r="A42" s="526" t="s">
        <v>1106</v>
      </c>
      <c r="B42" t="s">
        <v>1123</v>
      </c>
      <c r="C42" s="17">
        <f t="shared" si="5"/>
        <v>0.34</v>
      </c>
      <c r="D42" s="17">
        <f t="shared" si="5"/>
        <v>0.23</v>
      </c>
      <c r="E42" s="17">
        <f t="shared" si="6"/>
        <v>0.14000000000000001</v>
      </c>
      <c r="F42" s="17">
        <f t="shared" si="7"/>
        <v>0.03</v>
      </c>
      <c r="G42" s="17">
        <f t="shared" si="8"/>
        <v>7.4999999999999997E-2</v>
      </c>
      <c r="H42" s="17">
        <f t="shared" si="9"/>
        <v>7.4999999999999997E-2</v>
      </c>
      <c r="I42" s="17">
        <f t="shared" si="10"/>
        <v>0.11</v>
      </c>
    </row>
    <row r="44" spans="1:9">
      <c r="A44" s="1" t="s">
        <v>1136</v>
      </c>
    </row>
    <row r="46" spans="1:9">
      <c r="A46" s="11" t="s">
        <v>1135</v>
      </c>
      <c r="B46" s="12"/>
      <c r="C46" s="12"/>
      <c r="D46" s="12"/>
    </row>
    <row r="47" spans="1:9" ht="30">
      <c r="A47" s="528" t="s">
        <v>1121</v>
      </c>
      <c r="B47" s="529" t="s">
        <v>1132</v>
      </c>
      <c r="C47" s="527" t="s">
        <v>1098</v>
      </c>
      <c r="D47" s="527" t="s">
        <v>1097</v>
      </c>
    </row>
    <row r="48" spans="1:9">
      <c r="A48" s="526" t="s">
        <v>1120</v>
      </c>
      <c r="B48" t="s">
        <v>1131</v>
      </c>
      <c r="C48" s="17">
        <f t="shared" ref="C48:D62" si="11">C28/SUM($C28:$D28)</f>
        <v>0.57499999999999996</v>
      </c>
      <c r="D48" s="17">
        <f t="shared" si="11"/>
        <v>0.42499999999999999</v>
      </c>
    </row>
    <row r="49" spans="1:7">
      <c r="A49" s="526" t="s">
        <v>1119</v>
      </c>
      <c r="B49" t="s">
        <v>1130</v>
      </c>
      <c r="C49" s="17">
        <f t="shared" si="11"/>
        <v>0.77777777777777779</v>
      </c>
      <c r="D49" s="17">
        <f t="shared" si="11"/>
        <v>0.22222222222222227</v>
      </c>
    </row>
    <row r="50" spans="1:7">
      <c r="A50" s="526" t="s">
        <v>1118</v>
      </c>
      <c r="B50" t="s">
        <v>1129</v>
      </c>
      <c r="C50" s="17">
        <f t="shared" si="11"/>
        <v>0.90625000000000011</v>
      </c>
      <c r="D50" s="17">
        <f t="shared" si="11"/>
        <v>9.3750000000000014E-2</v>
      </c>
    </row>
    <row r="51" spans="1:7">
      <c r="A51" s="526" t="s">
        <v>1117</v>
      </c>
      <c r="B51" t="s">
        <v>1128</v>
      </c>
      <c r="C51" s="17">
        <f t="shared" si="11"/>
        <v>0.96</v>
      </c>
      <c r="D51" s="17">
        <f t="shared" si="11"/>
        <v>0.04</v>
      </c>
    </row>
    <row r="52" spans="1:7">
      <c r="A52" s="526" t="s">
        <v>1116</v>
      </c>
      <c r="B52" t="s">
        <v>1115</v>
      </c>
      <c r="C52" s="17">
        <f t="shared" si="11"/>
        <v>0.59090909090909094</v>
      </c>
      <c r="D52" s="17">
        <f t="shared" si="11"/>
        <v>0.40909090909090906</v>
      </c>
    </row>
    <row r="53" spans="1:7">
      <c r="A53" s="526" t="s">
        <v>1115</v>
      </c>
      <c r="B53" t="s">
        <v>1115</v>
      </c>
      <c r="C53" s="17">
        <f t="shared" si="11"/>
        <v>0.59090909090909094</v>
      </c>
      <c r="D53" s="17">
        <f t="shared" si="11"/>
        <v>0.40909090909090906</v>
      </c>
    </row>
    <row r="54" spans="1:7">
      <c r="A54" s="526" t="s">
        <v>1114</v>
      </c>
      <c r="B54" t="s">
        <v>1115</v>
      </c>
      <c r="C54" s="17">
        <f t="shared" si="11"/>
        <v>0.59090909090909094</v>
      </c>
      <c r="D54" s="17">
        <f t="shared" si="11"/>
        <v>0.40909090909090906</v>
      </c>
    </row>
    <row r="55" spans="1:7">
      <c r="A55" s="526" t="s">
        <v>1113</v>
      </c>
      <c r="B55" t="s">
        <v>1127</v>
      </c>
      <c r="C55" s="17">
        <f t="shared" si="11"/>
        <v>1</v>
      </c>
      <c r="D55" s="17">
        <f t="shared" si="11"/>
        <v>0</v>
      </c>
    </row>
    <row r="56" spans="1:7">
      <c r="A56" s="526" t="s">
        <v>1112</v>
      </c>
      <c r="B56" t="s">
        <v>1126</v>
      </c>
      <c r="C56" s="17">
        <f t="shared" si="11"/>
        <v>0.9565217391304347</v>
      </c>
      <c r="D56" s="17">
        <f t="shared" si="11"/>
        <v>4.3478260869565216E-2</v>
      </c>
    </row>
    <row r="57" spans="1:7">
      <c r="A57" s="526" t="s">
        <v>1111</v>
      </c>
      <c r="B57" t="s">
        <v>1125</v>
      </c>
      <c r="C57" s="17">
        <f t="shared" si="11"/>
        <v>0.26470588235294118</v>
      </c>
      <c r="D57" s="17">
        <f t="shared" si="11"/>
        <v>0.73529411764705888</v>
      </c>
    </row>
    <row r="58" spans="1:7">
      <c r="A58" s="526" t="s">
        <v>1110</v>
      </c>
      <c r="B58" t="s">
        <v>1123</v>
      </c>
      <c r="C58" s="17">
        <f t="shared" si="11"/>
        <v>0.59649122807017541</v>
      </c>
      <c r="D58" s="17">
        <f t="shared" si="11"/>
        <v>0.40350877192982454</v>
      </c>
    </row>
    <row r="59" spans="1:7">
      <c r="A59" s="526" t="s">
        <v>1109</v>
      </c>
      <c r="B59" t="s">
        <v>1124</v>
      </c>
      <c r="C59" s="17">
        <f t="shared" si="11"/>
        <v>0.70175438596491224</v>
      </c>
      <c r="D59" s="17">
        <f t="shared" si="11"/>
        <v>0.2982456140350877</v>
      </c>
    </row>
    <row r="60" spans="1:7">
      <c r="A60" s="526" t="s">
        <v>1108</v>
      </c>
      <c r="B60" t="s">
        <v>1123</v>
      </c>
      <c r="C60" s="17">
        <f t="shared" si="11"/>
        <v>0.59649122807017541</v>
      </c>
      <c r="D60" s="17">
        <f t="shared" si="11"/>
        <v>0.40350877192982454</v>
      </c>
    </row>
    <row r="61" spans="1:7">
      <c r="A61" s="526" t="s">
        <v>1107</v>
      </c>
      <c r="B61" t="s">
        <v>1134</v>
      </c>
      <c r="C61" s="17">
        <f t="shared" si="11"/>
        <v>0.46666666666666662</v>
      </c>
      <c r="D61" s="17">
        <f t="shared" si="11"/>
        <v>0.53333333333333321</v>
      </c>
    </row>
    <row r="62" spans="1:7">
      <c r="A62" s="526" t="s">
        <v>1106</v>
      </c>
      <c r="B62" t="s">
        <v>1123</v>
      </c>
      <c r="C62" s="17">
        <f t="shared" si="11"/>
        <v>0.59649122807017541</v>
      </c>
      <c r="D62" s="17">
        <f t="shared" si="11"/>
        <v>0.40350877192982454</v>
      </c>
    </row>
    <row r="64" spans="1:7">
      <c r="A64" s="11" t="s">
        <v>1133</v>
      </c>
      <c r="B64" s="12"/>
      <c r="C64" s="12"/>
      <c r="D64" s="12"/>
      <c r="E64" s="12"/>
      <c r="F64" s="12"/>
      <c r="G64" s="12"/>
    </row>
    <row r="65" spans="1:7" ht="30">
      <c r="A65" s="528" t="s">
        <v>1121</v>
      </c>
      <c r="B65" s="529" t="s">
        <v>1132</v>
      </c>
      <c r="C65" s="527" t="s">
        <v>1096</v>
      </c>
      <c r="D65" s="527" t="s">
        <v>1095</v>
      </c>
      <c r="E65" s="527" t="s">
        <v>1094</v>
      </c>
      <c r="F65" s="527" t="s">
        <v>1093</v>
      </c>
      <c r="G65" s="527" t="s">
        <v>1092</v>
      </c>
    </row>
    <row r="66" spans="1:7">
      <c r="A66" s="526" t="s">
        <v>1120</v>
      </c>
      <c r="B66" t="s">
        <v>1131</v>
      </c>
      <c r="C66" s="17">
        <f t="shared" ref="C66:C80" si="12">E28/SUM($E28:$I28)</f>
        <v>0.23333333333333336</v>
      </c>
      <c r="D66" s="17">
        <f t="shared" ref="D66:D80" si="13">F28/SUM($E28:$I28)</f>
        <v>0.25555555555555554</v>
      </c>
      <c r="E66" s="17">
        <f t="shared" ref="E66:E80" si="14">G28/SUM($E28:$I28)</f>
        <v>0.51111111111111107</v>
      </c>
      <c r="F66" s="17">
        <f t="shared" ref="F66:F80" si="15">H28/SUM($E28:$I28)</f>
        <v>0</v>
      </c>
      <c r="G66" s="17">
        <f t="shared" ref="G66:G80" si="16">I28/SUM($E28:$I28)</f>
        <v>0</v>
      </c>
    </row>
    <row r="67" spans="1:7">
      <c r="A67" s="526" t="s">
        <v>1119</v>
      </c>
      <c r="B67" t="s">
        <v>1130</v>
      </c>
      <c r="C67" s="17">
        <f t="shared" si="12"/>
        <v>0.47272727272727272</v>
      </c>
      <c r="D67" s="17">
        <f t="shared" si="13"/>
        <v>0.17575757575757572</v>
      </c>
      <c r="E67" s="17">
        <f t="shared" si="14"/>
        <v>0.35151515151515145</v>
      </c>
      <c r="F67" s="17">
        <f t="shared" si="15"/>
        <v>0</v>
      </c>
      <c r="G67" s="17">
        <f t="shared" si="16"/>
        <v>0</v>
      </c>
    </row>
    <row r="68" spans="1:7">
      <c r="A68" s="526" t="s">
        <v>1118</v>
      </c>
      <c r="B68" t="s">
        <v>1129</v>
      </c>
      <c r="C68" s="17">
        <f t="shared" si="12"/>
        <v>0.11764705882352942</v>
      </c>
      <c r="D68" s="17">
        <f t="shared" si="13"/>
        <v>0.29411764705882354</v>
      </c>
      <c r="E68" s="17">
        <f t="shared" si="14"/>
        <v>0.58823529411764708</v>
      </c>
      <c r="F68" s="17">
        <f t="shared" si="15"/>
        <v>0</v>
      </c>
      <c r="G68" s="17">
        <f t="shared" si="16"/>
        <v>0</v>
      </c>
    </row>
    <row r="69" spans="1:7">
      <c r="A69" s="526" t="s">
        <v>1117</v>
      </c>
      <c r="B69" t="s">
        <v>1128</v>
      </c>
      <c r="C69" s="17">
        <f t="shared" si="12"/>
        <v>0.34666666666666668</v>
      </c>
      <c r="D69" s="17">
        <f t="shared" si="13"/>
        <v>0.20444444444444443</v>
      </c>
      <c r="E69" s="17">
        <f t="shared" si="14"/>
        <v>0.41555555555555551</v>
      </c>
      <c r="F69" s="17">
        <f t="shared" si="15"/>
        <v>3.3333333333333333E-2</v>
      </c>
      <c r="G69" s="17">
        <f t="shared" si="16"/>
        <v>0</v>
      </c>
    </row>
    <row r="70" spans="1:7">
      <c r="A70" s="526" t="s">
        <v>1116</v>
      </c>
      <c r="B70" t="s">
        <v>1115</v>
      </c>
      <c r="C70" s="17">
        <f t="shared" si="12"/>
        <v>7.6923076923076913E-2</v>
      </c>
      <c r="D70" s="17">
        <f t="shared" si="13"/>
        <v>0.25213675213675213</v>
      </c>
      <c r="E70" s="17">
        <f t="shared" si="14"/>
        <v>0.53205128205128205</v>
      </c>
      <c r="F70" s="17">
        <f t="shared" si="15"/>
        <v>0.1388888888888889</v>
      </c>
      <c r="G70" s="17">
        <f t="shared" si="16"/>
        <v>0</v>
      </c>
    </row>
    <row r="71" spans="1:7">
      <c r="A71" s="526" t="s">
        <v>1115</v>
      </c>
      <c r="B71" t="s">
        <v>1115</v>
      </c>
      <c r="C71" s="17">
        <f t="shared" si="12"/>
        <v>7.6923076923076913E-2</v>
      </c>
      <c r="D71" s="17">
        <f t="shared" si="13"/>
        <v>0.25213675213675213</v>
      </c>
      <c r="E71" s="17">
        <f t="shared" si="14"/>
        <v>0.53205128205128205</v>
      </c>
      <c r="F71" s="17">
        <f t="shared" si="15"/>
        <v>0.1388888888888889</v>
      </c>
      <c r="G71" s="17">
        <f t="shared" si="16"/>
        <v>0</v>
      </c>
    </row>
    <row r="72" spans="1:7">
      <c r="A72" s="526" t="s">
        <v>1114</v>
      </c>
      <c r="B72" t="s">
        <v>1115</v>
      </c>
      <c r="C72" s="17">
        <f t="shared" si="12"/>
        <v>7.6923076923076913E-2</v>
      </c>
      <c r="D72" s="17">
        <f t="shared" si="13"/>
        <v>0.25213675213675213</v>
      </c>
      <c r="E72" s="17">
        <f t="shared" si="14"/>
        <v>0.53205128205128205</v>
      </c>
      <c r="F72" s="17">
        <f t="shared" si="15"/>
        <v>0.1388888888888889</v>
      </c>
      <c r="G72" s="17">
        <f t="shared" si="16"/>
        <v>0</v>
      </c>
    </row>
    <row r="73" spans="1:7">
      <c r="A73" s="526" t="s">
        <v>1113</v>
      </c>
      <c r="B73" t="s">
        <v>1127</v>
      </c>
      <c r="C73" s="17">
        <f t="shared" si="12"/>
        <v>4.3956043956043953E-2</v>
      </c>
      <c r="D73" s="17">
        <f t="shared" si="13"/>
        <v>0</v>
      </c>
      <c r="E73" s="17">
        <f t="shared" si="14"/>
        <v>4.2124542124542121E-2</v>
      </c>
      <c r="F73" s="17">
        <f t="shared" si="15"/>
        <v>0.21062271062271062</v>
      </c>
      <c r="G73" s="17">
        <f t="shared" si="16"/>
        <v>0.70329670329670324</v>
      </c>
    </row>
    <row r="74" spans="1:7">
      <c r="A74" s="526" t="s">
        <v>1112</v>
      </c>
      <c r="B74" t="s">
        <v>1126</v>
      </c>
      <c r="C74" s="17">
        <f t="shared" si="12"/>
        <v>5.6497175141242938E-3</v>
      </c>
      <c r="D74" s="17">
        <f t="shared" si="13"/>
        <v>3.766478342749529E-3</v>
      </c>
      <c r="E74" s="17">
        <f t="shared" si="14"/>
        <v>1.1299435028248586E-2</v>
      </c>
      <c r="F74" s="17">
        <f t="shared" si="15"/>
        <v>1.8832391713747645E-2</v>
      </c>
      <c r="G74" s="17">
        <f t="shared" si="16"/>
        <v>0.96045197740112986</v>
      </c>
    </row>
    <row r="75" spans="1:7">
      <c r="A75" s="526" t="s">
        <v>1111</v>
      </c>
      <c r="B75" t="s">
        <v>1125</v>
      </c>
      <c r="C75" s="17">
        <f t="shared" si="12"/>
        <v>0</v>
      </c>
      <c r="D75" s="17">
        <f t="shared" si="13"/>
        <v>0.19791666666666666</v>
      </c>
      <c r="E75" s="17">
        <f t="shared" si="14"/>
        <v>0.41666666666666663</v>
      </c>
      <c r="F75" s="17">
        <f t="shared" si="15"/>
        <v>0.10416666666666669</v>
      </c>
      <c r="G75" s="17">
        <f t="shared" si="16"/>
        <v>0.28125000000000006</v>
      </c>
    </row>
    <row r="76" spans="1:7">
      <c r="A76" s="526" t="s">
        <v>1110</v>
      </c>
      <c r="B76" t="s">
        <v>1123</v>
      </c>
      <c r="C76" s="17">
        <f t="shared" si="12"/>
        <v>0.32558139534883723</v>
      </c>
      <c r="D76" s="17">
        <f t="shared" si="13"/>
        <v>6.9767441860465115E-2</v>
      </c>
      <c r="E76" s="17">
        <f t="shared" si="14"/>
        <v>0.1744186046511628</v>
      </c>
      <c r="F76" s="17">
        <f t="shared" si="15"/>
        <v>0.1744186046511628</v>
      </c>
      <c r="G76" s="17">
        <f t="shared" si="16"/>
        <v>0.2558139534883721</v>
      </c>
    </row>
    <row r="77" spans="1:7">
      <c r="A77" s="526" t="s">
        <v>1109</v>
      </c>
      <c r="B77" t="s">
        <v>1124</v>
      </c>
      <c r="C77" s="17">
        <f t="shared" si="12"/>
        <v>0.41860465116279066</v>
      </c>
      <c r="D77" s="17">
        <f t="shared" si="13"/>
        <v>0.13178294573643412</v>
      </c>
      <c r="E77" s="17">
        <f t="shared" si="14"/>
        <v>0.26356589147286824</v>
      </c>
      <c r="F77" s="17">
        <f t="shared" si="15"/>
        <v>0</v>
      </c>
      <c r="G77" s="17">
        <f t="shared" si="16"/>
        <v>0.18604651162790697</v>
      </c>
    </row>
    <row r="78" spans="1:7">
      <c r="A78" s="526" t="s">
        <v>1108</v>
      </c>
      <c r="B78" t="s">
        <v>1123</v>
      </c>
      <c r="C78" s="17">
        <f t="shared" si="12"/>
        <v>0.32558139534883723</v>
      </c>
      <c r="D78" s="17">
        <f t="shared" si="13"/>
        <v>6.9767441860465115E-2</v>
      </c>
      <c r="E78" s="17">
        <f t="shared" si="14"/>
        <v>0.1744186046511628</v>
      </c>
      <c r="F78" s="17">
        <f t="shared" si="15"/>
        <v>0.1744186046511628</v>
      </c>
      <c r="G78" s="17">
        <f t="shared" si="16"/>
        <v>0.2558139534883721</v>
      </c>
    </row>
    <row r="79" spans="1:7">
      <c r="A79" s="526" t="s">
        <v>1107</v>
      </c>
      <c r="B79" t="s">
        <v>1123</v>
      </c>
      <c r="C79" s="17">
        <f t="shared" si="12"/>
        <v>9.9999999999999992E-2</v>
      </c>
      <c r="D79" s="17">
        <f t="shared" si="13"/>
        <v>6.6666666666666652E-2</v>
      </c>
      <c r="E79" s="17">
        <f t="shared" si="14"/>
        <v>0.15416666666666665</v>
      </c>
      <c r="F79" s="17">
        <f t="shared" si="15"/>
        <v>0.10416666666666667</v>
      </c>
      <c r="G79" s="17">
        <f t="shared" si="16"/>
        <v>0.57499999999999996</v>
      </c>
    </row>
    <row r="80" spans="1:7">
      <c r="A80" s="526" t="s">
        <v>1106</v>
      </c>
      <c r="B80" t="s">
        <v>1123</v>
      </c>
      <c r="C80" s="17">
        <f t="shared" si="12"/>
        <v>0.32558139534883723</v>
      </c>
      <c r="D80" s="17">
        <f t="shared" si="13"/>
        <v>6.9767441860465115E-2</v>
      </c>
      <c r="E80" s="17">
        <f t="shared" si="14"/>
        <v>0.1744186046511628</v>
      </c>
      <c r="F80" s="17">
        <f t="shared" si="15"/>
        <v>0.1744186046511628</v>
      </c>
      <c r="G80" s="17">
        <f t="shared" si="16"/>
        <v>0.2558139534883721</v>
      </c>
    </row>
    <row r="82" spans="1:11">
      <c r="A82" s="7" t="s">
        <v>1122</v>
      </c>
      <c r="B82" s="8"/>
      <c r="C82" s="8"/>
      <c r="D82" s="8"/>
      <c r="E82" s="8"/>
      <c r="F82" s="8"/>
      <c r="G82" s="8"/>
      <c r="H82" s="8"/>
    </row>
    <row r="83" spans="1:11" ht="30">
      <c r="A83" s="528" t="s">
        <v>1121</v>
      </c>
      <c r="B83" s="527" t="s">
        <v>1098</v>
      </c>
      <c r="C83" s="527" t="s">
        <v>1097</v>
      </c>
      <c r="D83" s="527" t="s">
        <v>1096</v>
      </c>
      <c r="E83" s="527" t="s">
        <v>1095</v>
      </c>
      <c r="F83" s="527" t="s">
        <v>1094</v>
      </c>
      <c r="G83" s="527" t="s">
        <v>1093</v>
      </c>
      <c r="H83" s="527" t="s">
        <v>1092</v>
      </c>
      <c r="I83" s="136" t="s">
        <v>1099</v>
      </c>
      <c r="J83" s="520" t="s">
        <v>2</v>
      </c>
      <c r="K83" s="136" t="s">
        <v>1080</v>
      </c>
    </row>
    <row r="84" spans="1:11">
      <c r="A84" s="526" t="s">
        <v>1120</v>
      </c>
      <c r="B84" s="6">
        <f>INDEX('Indust. Energy Use - Combined '!$N$7:$N$21,MATCH($A84,'Indust. Energy Use - Combined '!$I$7:$I$21,0))*C48</f>
        <v>7.2416137305571462E-2</v>
      </c>
      <c r="C84" s="6">
        <f>INDEX('Indust. Energy Use - Combined '!$N$7:$N$21,MATCH($A84,'Indust. Energy Use - Combined '!$I$7:$I$21,0))*D48</f>
        <v>5.3524971051944127E-2</v>
      </c>
      <c r="D84" s="6">
        <f>(INDEX('Indust. Energy Use - Combined '!$P$7:$P$21,MATCH($A84,'Indust. Energy Use - Combined '!$I$7:$I$21,0))-SUM($B84:$C84))*C66</f>
        <v>0.30624657401067762</v>
      </c>
      <c r="E84" s="6">
        <f>(INDEX('Indust. Energy Use - Combined '!$P$7:$P$21,MATCH($A84,'Indust. Energy Use - Combined '!$I$7:$I$21,0))-SUM($B84:$C84))*D66</f>
        <v>0.33541291439264681</v>
      </c>
      <c r="F84" s="6">
        <f>(INDEX('Indust. Energy Use - Combined '!$P$7:$P$21,MATCH($A84,'Indust. Energy Use - Combined '!$I$7:$I$21,0))-SUM($B84:$C84))*E66</f>
        <v>0.67082582878529362</v>
      </c>
      <c r="G84" s="6">
        <f>(INDEX('Indust. Energy Use - Combined '!$P$7:$P$21,MATCH($A84,'Indust. Energy Use - Combined '!$I$7:$I$21,0))-SUM($B84:$C84))*F66</f>
        <v>0</v>
      </c>
      <c r="H84" s="6">
        <f>(INDEX('Indust. Energy Use - Combined '!$P$7:$P$21,MATCH($A84,'Indust. Energy Use - Combined '!$I$7:$I$21,0))-SUM($B84:$C84))*G66</f>
        <v>0</v>
      </c>
      <c r="I84" s="6">
        <f t="shared" ref="I84:I98" si="17">SUM(B84:H84)</f>
        <v>1.4384264255461336</v>
      </c>
      <c r="J84" s="142" t="s">
        <v>1091</v>
      </c>
      <c r="K84">
        <f t="shared" ref="K84:K98" si="18">_xlfn.RANK.EQ(I84,$I$84:$I$98)</f>
        <v>3</v>
      </c>
    </row>
    <row r="85" spans="1:11">
      <c r="A85" s="526" t="s">
        <v>1119</v>
      </c>
      <c r="B85" s="6">
        <f>INDEX('Indust. Energy Use - Combined '!$N$7:$N$21,MATCH($A85,'Indust. Energy Use - Combined '!$I$7:$I$21,0))*C49</f>
        <v>0.11139699436973159</v>
      </c>
      <c r="C85" s="6">
        <f>INDEX('Indust. Energy Use - Combined '!$N$7:$N$21,MATCH($A85,'Indust. Energy Use - Combined '!$I$7:$I$21,0))*D49</f>
        <v>3.1827712677066175E-2</v>
      </c>
      <c r="D85" s="6">
        <f>(INDEX('Indust. Energy Use - Combined '!$P$7:$P$21,MATCH($A85,'Indust. Energy Use - Combined '!$I$7:$I$21,0))-SUM($B85:$C85))*C67</f>
        <v>0.17229562074705801</v>
      </c>
      <c r="E85" s="6">
        <f>(INDEX('Indust. Energy Use - Combined '!$P$7:$P$21,MATCH($A85,'Indust. Energy Use - Combined '!$I$7:$I$21,0))-SUM($B85:$C85))*D67</f>
        <v>6.4058628226470279E-2</v>
      </c>
      <c r="F85" s="6">
        <f>(INDEX('Indust. Energy Use - Combined '!$P$7:$P$21,MATCH($A85,'Indust. Energy Use - Combined '!$I$7:$I$21,0))-SUM($B85:$C85))*E67</f>
        <v>0.12811725645294056</v>
      </c>
      <c r="G85" s="6">
        <f>(INDEX('Indust. Energy Use - Combined '!$P$7:$P$21,MATCH($A85,'Indust. Energy Use - Combined '!$I$7:$I$21,0))-SUM($B85:$C85))*F67</f>
        <v>0</v>
      </c>
      <c r="H85" s="6">
        <f>(INDEX('Indust. Energy Use - Combined '!$P$7:$P$21,MATCH($A85,'Indust. Energy Use - Combined '!$I$7:$I$21,0))-SUM($B85:$C85))*G67</f>
        <v>0</v>
      </c>
      <c r="I85" s="6">
        <f t="shared" si="17"/>
        <v>0.50769621247326657</v>
      </c>
      <c r="J85" s="142" t="s">
        <v>1091</v>
      </c>
      <c r="K85">
        <f t="shared" si="18"/>
        <v>8</v>
      </c>
    </row>
    <row r="86" spans="1:11">
      <c r="A86" s="526" t="s">
        <v>1118</v>
      </c>
      <c r="B86" s="6">
        <f>INDEX('Indust. Energy Use - Combined '!$N$7:$N$21,MATCH($A86,'Indust. Energy Use - Combined '!$I$7:$I$21,0))*C50</f>
        <v>7.4990557507297355E-3</v>
      </c>
      <c r="C86" s="6">
        <f>INDEX('Indust. Energy Use - Combined '!$N$7:$N$21,MATCH($A86,'Indust. Energy Use - Combined '!$I$7:$I$21,0))*D50</f>
        <v>7.7576438800652445E-4</v>
      </c>
      <c r="D86" s="6">
        <f>(INDEX('Indust. Energy Use - Combined '!$P$7:$P$21,MATCH($A86,'Indust. Energy Use - Combined '!$I$7:$I$21,0))-SUM($B86:$C86))*C68</f>
        <v>4.4783073768362908E-2</v>
      </c>
      <c r="E86" s="6">
        <f>(INDEX('Indust. Energy Use - Combined '!$P$7:$P$21,MATCH($A86,'Indust. Energy Use - Combined '!$I$7:$I$21,0))-SUM($B86:$C86))*D68</f>
        <v>0.11195768442090727</v>
      </c>
      <c r="F86" s="6">
        <f>(INDEX('Indust. Energy Use - Combined '!$P$7:$P$21,MATCH($A86,'Indust. Energy Use - Combined '!$I$7:$I$21,0))-SUM($B86:$C86))*E68</f>
        <v>0.22391536884181454</v>
      </c>
      <c r="G86" s="6">
        <f>(INDEX('Indust. Energy Use - Combined '!$P$7:$P$21,MATCH($A86,'Indust. Energy Use - Combined '!$I$7:$I$21,0))-SUM($B86:$C86))*F68</f>
        <v>0</v>
      </c>
      <c r="H86" s="6">
        <f>(INDEX('Indust. Energy Use - Combined '!$P$7:$P$21,MATCH($A86,'Indust. Energy Use - Combined '!$I$7:$I$21,0))-SUM($B86:$C86))*G68</f>
        <v>0</v>
      </c>
      <c r="I86" s="6">
        <f t="shared" si="17"/>
        <v>0.38893094716982102</v>
      </c>
      <c r="J86" s="142" t="s">
        <v>1091</v>
      </c>
      <c r="K86">
        <f t="shared" si="18"/>
        <v>10</v>
      </c>
    </row>
    <row r="87" spans="1:11">
      <c r="A87" s="526" t="s">
        <v>1117</v>
      </c>
      <c r="B87" s="6">
        <f>INDEX('Indust. Energy Use - Combined '!$N$7:$N$21,MATCH($A87,'Indust. Energy Use - Combined '!$I$7:$I$21,0))*C51</f>
        <v>4.332038400000001E-2</v>
      </c>
      <c r="C87" s="6">
        <f>INDEX('Indust. Energy Use - Combined '!$N$7:$N$21,MATCH($A87,'Indust. Energy Use - Combined '!$I$7:$I$21,0))*D51</f>
        <v>1.8050160000000004E-3</v>
      </c>
      <c r="D87" s="6">
        <f>(INDEX('Indust. Energy Use - Combined '!$P$7:$P$21,MATCH($A87,'Indust. Energy Use - Combined '!$I$7:$I$21,0))-SUM($B87:$C87))*C69</f>
        <v>0.20802892095364314</v>
      </c>
      <c r="E87" s="6">
        <f>(INDEX('Indust. Energy Use - Combined '!$P$7:$P$21,MATCH($A87,'Indust. Energy Use - Combined '!$I$7:$I$21,0))-SUM($B87:$C87))*D69</f>
        <v>0.12268372261368696</v>
      </c>
      <c r="F87" s="6">
        <f>(INDEX('Indust. Energy Use - Combined '!$P$7:$P$21,MATCH($A87,'Indust. Energy Use - Combined '!$I$7:$I$21,0))-SUM($B87:$C87))*E69</f>
        <v>0.24936800139955936</v>
      </c>
      <c r="G87" s="6">
        <f>(INDEX('Indust. Energy Use - Combined '!$P$7:$P$21,MATCH($A87,'Indust. Energy Use - Combined '!$I$7:$I$21,0))-SUM($B87:$C87))*F69</f>
        <v>2.0002780860927223E-2</v>
      </c>
      <c r="H87" s="6">
        <f>(INDEX('Indust. Energy Use - Combined '!$P$7:$P$21,MATCH($A87,'Indust. Energy Use - Combined '!$I$7:$I$21,0))-SUM($B87:$C87))*G69</f>
        <v>0</v>
      </c>
      <c r="I87" s="6">
        <f t="shared" si="17"/>
        <v>0.64520882582781669</v>
      </c>
      <c r="J87" s="142" t="s">
        <v>1091</v>
      </c>
      <c r="K87">
        <f t="shared" si="18"/>
        <v>7</v>
      </c>
    </row>
    <row r="88" spans="1:11">
      <c r="A88" s="526" t="s">
        <v>1116</v>
      </c>
      <c r="B88" s="6">
        <f>INDEX('Indust. Energy Use - Combined '!$N$7:$N$21,MATCH($A88,'Indust. Energy Use - Combined '!$I$7:$I$21,0))*C52</f>
        <v>1.2531974990876823E-2</v>
      </c>
      <c r="C88" s="6">
        <f>INDEX('Indust. Energy Use - Combined '!$N$7:$N$21,MATCH($A88,'Indust. Energy Use - Combined '!$I$7:$I$21,0))*D52</f>
        <v>8.6759826859916442E-3</v>
      </c>
      <c r="D88" s="6">
        <f>(INDEX('Indust. Energy Use - Combined '!$P$7:$P$21,MATCH($A88,'Indust. Energy Use - Combined '!$I$7:$I$21,0))-SUM($B88:$C88))*C70</f>
        <v>5.5401148022202404E-2</v>
      </c>
      <c r="E88" s="6">
        <f>(INDEX('Indust. Energy Use - Combined '!$P$7:$P$21,MATCH($A88,'Indust. Energy Use - Combined '!$I$7:$I$21,0))-SUM($B88:$C88))*D70</f>
        <v>0.18159265185055234</v>
      </c>
      <c r="F88" s="6">
        <f>(INDEX('Indust. Energy Use - Combined '!$P$7:$P$21,MATCH($A88,'Indust. Energy Use - Combined '!$I$7:$I$21,0))-SUM($B88:$C88))*E70</f>
        <v>0.38319127382023332</v>
      </c>
      <c r="G88" s="6">
        <f>(INDEX('Indust. Energy Use - Combined '!$P$7:$P$21,MATCH($A88,'Indust. Energy Use - Combined '!$I$7:$I$21,0))-SUM($B88:$C88))*F70</f>
        <v>0.10002985059564325</v>
      </c>
      <c r="H88" s="6">
        <f>(INDEX('Indust. Energy Use - Combined '!$P$7:$P$21,MATCH($A88,'Indust. Energy Use - Combined '!$I$7:$I$21,0))-SUM($B88:$C88))*G70</f>
        <v>0</v>
      </c>
      <c r="I88" s="6">
        <f t="shared" si="17"/>
        <v>0.74142288196549988</v>
      </c>
      <c r="J88" s="142" t="s">
        <v>1091</v>
      </c>
      <c r="K88">
        <f t="shared" si="18"/>
        <v>6</v>
      </c>
    </row>
    <row r="89" spans="1:11">
      <c r="A89" s="526" t="s">
        <v>1115</v>
      </c>
      <c r="B89" s="6">
        <f>INDEX('Indust. Energy Use - Combined '!$N$7:$N$21,MATCH($A89,'Indust. Energy Use - Combined '!$I$7:$I$21,0))*C53</f>
        <v>0.10868048488456412</v>
      </c>
      <c r="C89" s="6">
        <f>INDEX('Indust. Energy Use - Combined '!$N$7:$N$21,MATCH($A89,'Indust. Energy Use - Combined '!$I$7:$I$21,0))*D53</f>
        <v>7.5240335689313612E-2</v>
      </c>
      <c r="D89" s="6">
        <f>(INDEX('Indust. Energy Use - Combined '!$P$7:$P$21,MATCH($A89,'Indust. Energy Use - Combined '!$I$7:$I$21,0))-SUM($B89:$C89))*C71</f>
        <v>0.19070270624965971</v>
      </c>
      <c r="E89" s="6">
        <f>(INDEX('Indust. Energy Use - Combined '!$P$7:$P$21,MATCH($A89,'Indust. Energy Use - Combined '!$I$7:$I$21,0))-SUM($B89:$C89))*D71</f>
        <v>0.62508109270721801</v>
      </c>
      <c r="F89" s="6">
        <f>(INDEX('Indust. Energy Use - Combined '!$P$7:$P$21,MATCH($A89,'Indust. Energy Use - Combined '!$I$7:$I$21,0))-SUM($B89:$C89))*E71</f>
        <v>1.3190270515601465</v>
      </c>
      <c r="G89" s="6">
        <f>(INDEX('Indust. Energy Use - Combined '!$P$7:$P$21,MATCH($A89,'Indust. Energy Use - Combined '!$I$7:$I$21,0))-SUM($B89:$C89))*F71</f>
        <v>0.34432433072855234</v>
      </c>
      <c r="H89" s="6">
        <f>(INDEX('Indust. Energy Use - Combined '!$P$7:$P$21,MATCH($A89,'Indust. Energy Use - Combined '!$I$7:$I$21,0))-SUM($B89:$C89))*G71</f>
        <v>0</v>
      </c>
      <c r="I89" s="6">
        <f t="shared" si="17"/>
        <v>2.6630560018194545</v>
      </c>
      <c r="J89" s="142" t="s">
        <v>1091</v>
      </c>
      <c r="K89">
        <f t="shared" si="18"/>
        <v>2</v>
      </c>
    </row>
    <row r="90" spans="1:11">
      <c r="A90" s="526" t="s">
        <v>1114</v>
      </c>
      <c r="B90" s="6">
        <f>INDEX('Indust. Energy Use - Combined '!$N$7:$N$21,MATCH($A90,'Indust. Energy Use - Combined '!$I$7:$I$21,0))*C54</f>
        <v>4.5127860911137553E-2</v>
      </c>
      <c r="C90" s="6">
        <f>INDEX('Indust. Energy Use - Combined '!$N$7:$N$21,MATCH($A90,'Indust. Energy Use - Combined '!$I$7:$I$21,0))*D54</f>
        <v>3.124236524617215E-2</v>
      </c>
      <c r="D90" s="6">
        <f>(INDEX('Indust. Energy Use - Combined '!$P$7:$P$21,MATCH($A90,'Indust. Energy Use - Combined '!$I$7:$I$21,0))-SUM($B90:$C90))*C72</f>
        <v>2.9058934253978989E-2</v>
      </c>
      <c r="E90" s="6">
        <f>(INDEX('Indust. Energy Use - Combined '!$P$7:$P$21,MATCH($A90,'Indust. Energy Use - Combined '!$I$7:$I$21,0))-SUM($B90:$C90))*D72</f>
        <v>9.5248728943597816E-2</v>
      </c>
      <c r="F90" s="6">
        <f>(INDEX('Indust. Energy Use - Combined '!$P$7:$P$21,MATCH($A90,'Indust. Energy Use - Combined '!$I$7:$I$21,0))-SUM($B90:$C90))*E72</f>
        <v>0.20099096192335469</v>
      </c>
      <c r="G90" s="6">
        <f>(INDEX('Indust. Energy Use - Combined '!$P$7:$P$21,MATCH($A90,'Indust. Energy Use - Combined '!$I$7:$I$21,0))-SUM($B90:$C90))*F72</f>
        <v>5.246752018079541E-2</v>
      </c>
      <c r="H90" s="6">
        <f>(INDEX('Indust. Energy Use - Combined '!$P$7:$P$21,MATCH($A90,'Indust. Energy Use - Combined '!$I$7:$I$21,0))-SUM($B90:$C90))*G72</f>
        <v>0</v>
      </c>
      <c r="I90" s="6">
        <f t="shared" si="17"/>
        <v>0.45413637145903663</v>
      </c>
      <c r="J90" s="142" t="s">
        <v>1091</v>
      </c>
      <c r="K90">
        <f t="shared" si="18"/>
        <v>9</v>
      </c>
    </row>
    <row r="91" spans="1:11">
      <c r="A91" s="526" t="s">
        <v>1113</v>
      </c>
      <c r="B91" s="6">
        <f>INDEX('Indust. Energy Use - Combined '!$N$7:$N$21,MATCH($A91,'Indust. Energy Use - Combined '!$I$7:$I$21,0))*C55</f>
        <v>7.4166700000000002E-2</v>
      </c>
      <c r="C91" s="6">
        <f>INDEX('Indust. Energy Use - Combined '!$N$7:$N$21,MATCH($A91,'Indust. Energy Use - Combined '!$I$7:$I$21,0))*D55</f>
        <v>0</v>
      </c>
      <c r="D91" s="6">
        <f>(INDEX('Indust. Energy Use - Combined '!$P$7:$P$21,MATCH($A91,'Indust. Energy Use - Combined '!$I$7:$I$21,0))-SUM($B91:$C91))*C73</f>
        <v>3.7921408171289438E-2</v>
      </c>
      <c r="E91" s="6">
        <f>(INDEX('Indust. Energy Use - Combined '!$P$7:$P$21,MATCH($A91,'Indust. Energy Use - Combined '!$I$7:$I$21,0))-SUM($B91:$C91))*D73</f>
        <v>0</v>
      </c>
      <c r="F91" s="6">
        <f>(INDEX('Indust. Energy Use - Combined '!$P$7:$P$21,MATCH($A91,'Indust. Energy Use - Combined '!$I$7:$I$21,0))-SUM($B91:$C91))*E73</f>
        <v>3.6341349497485707E-2</v>
      </c>
      <c r="G91" s="6">
        <f>(INDEX('Indust. Energy Use - Combined '!$P$7:$P$21,MATCH($A91,'Indust. Energy Use - Combined '!$I$7:$I$21,0))-SUM($B91:$C91))*F73</f>
        <v>0.18170674748742857</v>
      </c>
      <c r="H91" s="6">
        <f>(INDEX('Indust. Energy Use - Combined '!$P$7:$P$21,MATCH($A91,'Indust. Energy Use - Combined '!$I$7:$I$21,0))-SUM($B91:$C91))*G73</f>
        <v>0.606742530740631</v>
      </c>
      <c r="I91" s="6">
        <f t="shared" si="17"/>
        <v>0.93687873589683468</v>
      </c>
      <c r="J91" s="142" t="s">
        <v>1091</v>
      </c>
      <c r="K91">
        <f t="shared" si="18"/>
        <v>4</v>
      </c>
    </row>
    <row r="92" spans="1:11">
      <c r="A92" s="526" t="s">
        <v>1112</v>
      </c>
      <c r="B92" s="6">
        <f>INDEX('Indust. Energy Use - Combined '!$N$7:$N$21,MATCH($A92,'Indust. Energy Use - Combined '!$I$7:$I$21,0))*C56</f>
        <v>0.17592426315762216</v>
      </c>
      <c r="C92" s="6">
        <f>INDEX('Indust. Energy Use - Combined '!$N$7:$N$21,MATCH($A92,'Indust. Energy Use - Combined '!$I$7:$I$21,0))*D56</f>
        <v>7.996557416255554E-3</v>
      </c>
      <c r="D92" s="6">
        <f>(INDEX('Indust. Energy Use - Combined '!$P$7:$P$21,MATCH($A92,'Indust. Energy Use - Combined '!$I$7:$I$21,0))-SUM($B92:$C92))*C74</f>
        <v>1.8610260415254241E-2</v>
      </c>
      <c r="E92" s="6">
        <f>(INDEX('Indust. Energy Use - Combined '!$P$7:$P$21,MATCH($A92,'Indust. Energy Use - Combined '!$I$7:$I$21,0))-SUM($B92:$C92))*D74</f>
        <v>1.240684027683616E-2</v>
      </c>
      <c r="F92" s="6">
        <f>(INDEX('Indust. Energy Use - Combined '!$P$7:$P$21,MATCH($A92,'Indust. Energy Use - Combined '!$I$7:$I$21,0))-SUM($B92:$C92))*E74</f>
        <v>3.7220520830508474E-2</v>
      </c>
      <c r="G92" s="6">
        <f>(INDEX('Indust. Energy Use - Combined '!$P$7:$P$21,MATCH($A92,'Indust. Energy Use - Combined '!$I$7:$I$21,0))-SUM($B92:$C92))*F74</f>
        <v>6.2034201384180802E-2</v>
      </c>
      <c r="H92" s="6">
        <f>(INDEX('Indust. Energy Use - Combined '!$P$7:$P$21,MATCH($A92,'Indust. Energy Use - Combined '!$I$7:$I$21,0))-SUM($B92:$C92))*G74</f>
        <v>3.1637442705932206</v>
      </c>
      <c r="I92" s="6">
        <f t="shared" si="17"/>
        <v>3.4779369140738781</v>
      </c>
      <c r="J92" s="142" t="s">
        <v>1091</v>
      </c>
      <c r="K92">
        <f t="shared" si="18"/>
        <v>1</v>
      </c>
    </row>
    <row r="93" spans="1:11">
      <c r="A93" s="526" t="s">
        <v>1111</v>
      </c>
      <c r="B93" s="6">
        <f>INDEX('Indust. Energy Use - Combined '!$N$7:$N$21,MATCH($A93,'Indust. Energy Use - Combined '!$I$7:$I$21,0))*C57</f>
        <v>1.3877523529411765E-2</v>
      </c>
      <c r="C93" s="6">
        <f>INDEX('Indust. Energy Use - Combined '!$N$7:$N$21,MATCH($A93,'Indust. Energy Use - Combined '!$I$7:$I$21,0))*D57</f>
        <v>3.8548676470588239E-2</v>
      </c>
      <c r="D93" s="6">
        <f>(INDEX('Indust. Energy Use - Combined '!$P$7:$P$21,MATCH($A93,'Indust. Energy Use - Combined '!$I$7:$I$21,0))-SUM($B93:$C93))*C75</f>
        <v>0</v>
      </c>
      <c r="E93" s="6">
        <f>(INDEX('Indust. Energy Use - Combined '!$P$7:$P$21,MATCH($A93,'Indust. Energy Use - Combined '!$I$7:$I$21,0))-SUM($B93:$C93))*D75</f>
        <v>8.81124742708333E-3</v>
      </c>
      <c r="F93" s="6">
        <f>(INDEX('Indust. Energy Use - Combined '!$P$7:$P$21,MATCH($A93,'Indust. Energy Use - Combined '!$I$7:$I$21,0))-SUM($B93:$C93))*E75</f>
        <v>1.8549994583333326E-2</v>
      </c>
      <c r="G93" s="6">
        <f>(INDEX('Indust. Energy Use - Combined '!$P$7:$P$21,MATCH($A93,'Indust. Energy Use - Combined '!$I$7:$I$21,0))-SUM($B93:$C93))*F75</f>
        <v>4.6374986458333324E-3</v>
      </c>
      <c r="H93" s="6">
        <f>(INDEX('Indust. Energy Use - Combined '!$P$7:$P$21,MATCH($A93,'Indust. Energy Use - Combined '!$I$7:$I$21,0))-SUM($B93:$C93))*G75</f>
        <v>1.2521246343749997E-2</v>
      </c>
      <c r="I93" s="6">
        <f t="shared" si="17"/>
        <v>9.6946186999999989E-2</v>
      </c>
      <c r="J93" s="142" t="s">
        <v>1091</v>
      </c>
      <c r="K93">
        <f t="shared" si="18"/>
        <v>12</v>
      </c>
    </row>
    <row r="94" spans="1:11">
      <c r="A94" s="526" t="s">
        <v>1110</v>
      </c>
      <c r="B94" s="6">
        <f>INDEX('Indust. Energy Use - Combined '!$N$7:$N$21,MATCH($A94,'Indust. Energy Use - Combined '!$I$7:$I$21,0))*C58</f>
        <v>1.9746582755736104E-2</v>
      </c>
      <c r="C94" s="6">
        <f>INDEX('Indust. Energy Use - Combined '!$N$7:$N$21,MATCH($A94,'Indust. Energy Use - Combined '!$I$7:$I$21,0))*D58</f>
        <v>1.3357982452409716E-2</v>
      </c>
      <c r="D94" s="6">
        <f>(INDEX('Indust. Energy Use - Combined '!$P$7:$P$21,MATCH($A94,'Indust. Energy Use - Combined '!$I$7:$I$21,0))-SUM($B94:$C94))*C76</f>
        <v>1.778918475421905E-3</v>
      </c>
      <c r="E94" s="6">
        <f>(INDEX('Indust. Energy Use - Combined '!$P$7:$P$21,MATCH($A94,'Indust. Energy Use - Combined '!$I$7:$I$21,0))-SUM($B94:$C94))*D76</f>
        <v>3.8119681616183672E-4</v>
      </c>
      <c r="F94" s="6">
        <f>(INDEX('Indust. Energy Use - Combined '!$P$7:$P$21,MATCH($A94,'Indust. Energy Use - Combined '!$I$7:$I$21,0))-SUM($B94:$C94))*E76</f>
        <v>9.5299204040459194E-4</v>
      </c>
      <c r="G94" s="6">
        <f>(INDEX('Indust. Energy Use - Combined '!$P$7:$P$21,MATCH($A94,'Indust. Energy Use - Combined '!$I$7:$I$21,0))-SUM($B94:$C94))*F76</f>
        <v>9.5299204040459194E-4</v>
      </c>
      <c r="H94" s="6">
        <f>(INDEX('Indust. Energy Use - Combined '!$P$7:$P$21,MATCH($A94,'Indust. Energy Use - Combined '!$I$7:$I$21,0))-SUM($B94:$C94))*G76</f>
        <v>1.3977216592600682E-3</v>
      </c>
      <c r="I94" s="6">
        <f t="shared" si="17"/>
        <v>3.8568386239798816E-2</v>
      </c>
      <c r="J94" s="142" t="s">
        <v>1091</v>
      </c>
      <c r="K94">
        <f t="shared" si="18"/>
        <v>15</v>
      </c>
    </row>
    <row r="95" spans="1:11">
      <c r="A95" s="526" t="s">
        <v>1109</v>
      </c>
      <c r="B95" s="6">
        <f>INDEX('Indust. Energy Use - Combined '!$N$7:$N$21,MATCH($A95,'Indust. Energy Use - Combined '!$I$7:$I$21,0))*C59</f>
        <v>4.5343938733721743E-2</v>
      </c>
      <c r="C95" s="6">
        <f>INDEX('Indust. Energy Use - Combined '!$N$7:$N$21,MATCH($A95,'Indust. Energy Use - Combined '!$I$7:$I$21,0))*D59</f>
        <v>1.9271173961831742E-2</v>
      </c>
      <c r="D95" s="6">
        <f>(INDEX('Indust. Energy Use - Combined '!$P$7:$P$21,MATCH($A95,'Indust. Energy Use - Combined '!$I$7:$I$21,0))-SUM($B95:$C95))*C77</f>
        <v>2.6799459503310957E-2</v>
      </c>
      <c r="E95" s="6">
        <f>(INDEX('Indust. Energy Use - Combined '!$P$7:$P$21,MATCH($A95,'Indust. Energy Use - Combined '!$I$7:$I$21,0))-SUM($B95:$C95))*D77</f>
        <v>8.4368668806719688E-3</v>
      </c>
      <c r="F95" s="6">
        <f>(INDEX('Indust. Energy Use - Combined '!$P$7:$P$21,MATCH($A95,'Indust. Energy Use - Combined '!$I$7:$I$21,0))-SUM($B95:$C95))*E77</f>
        <v>1.6873733761343938E-2</v>
      </c>
      <c r="G95" s="6">
        <f>(INDEX('Indust. Energy Use - Combined '!$P$7:$P$21,MATCH($A95,'Indust. Energy Use - Combined '!$I$7:$I$21,0))-SUM($B95:$C95))*F77</f>
        <v>0</v>
      </c>
      <c r="H95" s="6">
        <f>(INDEX('Indust. Energy Use - Combined '!$P$7:$P$21,MATCH($A95,'Indust. Energy Use - Combined '!$I$7:$I$21,0))-SUM($B95:$C95))*G77</f>
        <v>1.1910870890360426E-2</v>
      </c>
      <c r="I95" s="6">
        <f t="shared" si="17"/>
        <v>0.12863604373124077</v>
      </c>
      <c r="J95" s="142" t="s">
        <v>1091</v>
      </c>
      <c r="K95">
        <f t="shared" si="18"/>
        <v>11</v>
      </c>
    </row>
    <row r="96" spans="1:11">
      <c r="A96" s="526" t="s">
        <v>1108</v>
      </c>
      <c r="B96" s="6">
        <f>INDEX('Indust. Energy Use - Combined '!$N$7:$N$21,MATCH($A96,'Indust. Energy Use - Combined '!$I$7:$I$21,0))*C60</f>
        <v>2.0414198231499002E-2</v>
      </c>
      <c r="C96" s="6">
        <f>INDEX('Indust. Energy Use - Combined '!$N$7:$N$21,MATCH($A96,'Indust. Energy Use - Combined '!$I$7:$I$21,0))*D60</f>
        <v>1.3809604686014032E-2</v>
      </c>
      <c r="D96" s="6">
        <f>(INDEX('Indust. Energy Use - Combined '!$P$7:$P$21,MATCH($A96,'Indust. Energy Use - Combined '!$I$7:$I$21,0))-SUM($B96:$C96))*C78</f>
        <v>8.7044466259297952E-3</v>
      </c>
      <c r="E96" s="6">
        <f>(INDEX('Indust. Energy Use - Combined '!$P$7:$P$21,MATCH($A96,'Indust. Energy Use - Combined '!$I$7:$I$21,0))-SUM($B96:$C96))*D78</f>
        <v>1.8652385626992416E-3</v>
      </c>
      <c r="F96" s="6">
        <f>(INDEX('Indust. Energy Use - Combined '!$P$7:$P$21,MATCH($A96,'Indust. Energy Use - Combined '!$I$7:$I$21,0))-SUM($B96:$C96))*E78</f>
        <v>4.6630964067481042E-3</v>
      </c>
      <c r="G96" s="6">
        <f>(INDEX('Indust. Energy Use - Combined '!$P$7:$P$21,MATCH($A96,'Indust. Energy Use - Combined '!$I$7:$I$21,0))-SUM($B96:$C96))*F78</f>
        <v>4.6630964067481042E-3</v>
      </c>
      <c r="H96" s="6">
        <f>(INDEX('Indust. Energy Use - Combined '!$P$7:$P$21,MATCH($A96,'Indust. Energy Use - Combined '!$I$7:$I$21,0))-SUM($B96:$C96))*G78</f>
        <v>6.839208063230553E-3</v>
      </c>
      <c r="I96" s="6">
        <f t="shared" si="17"/>
        <v>6.0958888982868838E-2</v>
      </c>
      <c r="J96" s="142" t="s">
        <v>1091</v>
      </c>
      <c r="K96">
        <f t="shared" si="18"/>
        <v>14</v>
      </c>
    </row>
    <row r="97" spans="1:11">
      <c r="A97" s="526" t="s">
        <v>1107</v>
      </c>
      <c r="B97" s="6">
        <f>INDEX('Indust. Energy Use - Combined '!$N$7:$N$21,MATCH($A97,'Indust. Energy Use - Combined '!$I$7:$I$21,0))*C61</f>
        <v>1.3240283406111431E-2</v>
      </c>
      <c r="C97" s="6">
        <f>INDEX('Indust. Energy Use - Combined '!$N$7:$N$21,MATCH($A97,'Indust. Energy Use - Combined '!$I$7:$I$21,0))*D61</f>
        <v>1.5131752464127348E-2</v>
      </c>
      <c r="D97" s="6">
        <f>(INDEX('Indust. Energy Use - Combined '!$P$7:$P$21,MATCH($A97,'Indust. Energy Use - Combined '!$I$7:$I$21,0))-SUM($B97:$C97))*C79</f>
        <v>4.1018954855509149E-3</v>
      </c>
      <c r="E97" s="6">
        <f>(INDEX('Indust. Energy Use - Combined '!$P$7:$P$21,MATCH($A97,'Indust. Energy Use - Combined '!$I$7:$I$21,0))-SUM($B97:$C97))*D79</f>
        <v>2.7345969903672762E-3</v>
      </c>
      <c r="F97" s="6">
        <f>(INDEX('Indust. Energy Use - Combined '!$P$7:$P$21,MATCH($A97,'Indust. Energy Use - Combined '!$I$7:$I$21,0))-SUM($B97:$C97))*E79</f>
        <v>6.3237555402243266E-3</v>
      </c>
      <c r="G97" s="6">
        <f>(INDEX('Indust. Energy Use - Combined '!$P$7:$P$21,MATCH($A97,'Indust. Energy Use - Combined '!$I$7:$I$21,0))-SUM($B97:$C97))*F79</f>
        <v>4.27280779744887E-3</v>
      </c>
      <c r="H97" s="6">
        <f>(INDEX('Indust. Energy Use - Combined '!$P$7:$P$21,MATCH($A97,'Indust. Energy Use - Combined '!$I$7:$I$21,0))-SUM($B97:$C97))*G79</f>
        <v>2.3585899041917761E-2</v>
      </c>
      <c r="I97" s="6">
        <f t="shared" si="17"/>
        <v>6.939099072574792E-2</v>
      </c>
      <c r="J97" s="142" t="s">
        <v>1091</v>
      </c>
      <c r="K97">
        <f t="shared" si="18"/>
        <v>13</v>
      </c>
    </row>
    <row r="98" spans="1:11">
      <c r="A98" s="526" t="s">
        <v>1106</v>
      </c>
      <c r="B98" s="6">
        <f>INDEX('Indust. Energy Use - Combined '!$N$7:$N$21,MATCH($A98,'Indust. Energy Use - Combined '!$I$7:$I$21,0))*C62</f>
        <v>0.18924451494231992</v>
      </c>
      <c r="C98" s="6">
        <f>INDEX('Indust. Energy Use - Combined '!$N$7:$N$21,MATCH($A98,'Indust. Energy Use - Combined '!$I$7:$I$21,0))*D62</f>
        <v>0.12801834834333406</v>
      </c>
      <c r="D98" s="6">
        <f>(INDEX('Indust. Energy Use - Combined '!$P$7:$P$21,MATCH($A98,'Indust. Energy Use - Combined '!$I$7:$I$21,0))-SUM($B98:$C98))*C80</f>
        <v>0.19469804191148921</v>
      </c>
      <c r="E98" s="6">
        <f>(INDEX('Indust. Energy Use - Combined '!$P$7:$P$21,MATCH($A98,'Indust. Energy Use - Combined '!$I$7:$I$21,0))-SUM($B98:$C98))*D80</f>
        <v>4.1721008981033397E-2</v>
      </c>
      <c r="F98" s="6">
        <f>(INDEX('Indust. Energy Use - Combined '!$P$7:$P$21,MATCH($A98,'Indust. Energy Use - Combined '!$I$7:$I$21,0))-SUM($B98:$C98))*E80</f>
        <v>0.10430252245258349</v>
      </c>
      <c r="G98" s="6">
        <f>(INDEX('Indust. Energy Use - Combined '!$P$7:$P$21,MATCH($A98,'Indust. Energy Use - Combined '!$I$7:$I$21,0))-SUM($B98:$C98))*F80</f>
        <v>0.10430252245258349</v>
      </c>
      <c r="H98" s="6">
        <f>(INDEX('Indust. Energy Use - Combined '!$P$7:$P$21,MATCH($A98,'Indust. Energy Use - Combined '!$I$7:$I$21,0))-SUM($B98:$C98))*G80</f>
        <v>0.15297703293045581</v>
      </c>
      <c r="I98" s="6">
        <f t="shared" si="17"/>
        <v>0.91526399201379949</v>
      </c>
      <c r="J98" s="142" t="s">
        <v>1091</v>
      </c>
      <c r="K98">
        <f t="shared" si="18"/>
        <v>5</v>
      </c>
    </row>
  </sheetData>
  <mergeCells count="1">
    <mergeCell ref="D8:G8"/>
  </mergeCells>
  <pageMargins left="0.7" right="0.7" top="0.75" bottom="0.75" header="0.3" footer="0.3"/>
  <pageSetup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D634D-FD70-4E43-A649-16093DC38A88}">
  <sheetPr>
    <tabColor rgb="FF7E0000"/>
  </sheetPr>
  <dimension ref="A1:M37"/>
  <sheetViews>
    <sheetView workbookViewId="0"/>
  </sheetViews>
  <sheetFormatPr defaultColWidth="8.7109375" defaultRowHeight="15"/>
  <cols>
    <col min="1" max="1" width="41.42578125" customWidth="1"/>
    <col min="2" max="7" width="21" customWidth="1"/>
    <col min="8" max="8" width="21" style="142" customWidth="1"/>
    <col min="9" max="11" width="14.140625" customWidth="1"/>
    <col min="12" max="12" width="17.28515625" customWidth="1"/>
    <col min="13" max="13" width="16" customWidth="1"/>
  </cols>
  <sheetData>
    <row r="1" spans="1:13">
      <c r="A1" s="10" t="s">
        <v>107</v>
      </c>
      <c r="B1" t="s">
        <v>1181</v>
      </c>
    </row>
    <row r="2" spans="1:13">
      <c r="B2" s="9">
        <v>2025</v>
      </c>
    </row>
    <row r="3" spans="1:13">
      <c r="B3" t="s">
        <v>1180</v>
      </c>
    </row>
    <row r="4" spans="1:13">
      <c r="B4" t="s">
        <v>1179</v>
      </c>
    </row>
    <row r="6" spans="1:13">
      <c r="A6" s="548" t="s">
        <v>1178</v>
      </c>
    </row>
    <row r="8" spans="1:13">
      <c r="A8" s="536" t="s">
        <v>1177</v>
      </c>
      <c r="B8" s="535"/>
      <c r="C8" s="535"/>
      <c r="D8" s="535"/>
      <c r="E8" s="535"/>
      <c r="F8" s="535"/>
      <c r="G8" s="535"/>
      <c r="H8" s="547"/>
    </row>
    <row r="9" spans="1:13" s="24" customFormat="1" ht="30">
      <c r="A9" s="546" t="s">
        <v>1176</v>
      </c>
      <c r="B9" s="518" t="s">
        <v>1160</v>
      </c>
      <c r="C9" s="518" t="s">
        <v>1159</v>
      </c>
      <c r="D9" s="518" t="s">
        <v>134</v>
      </c>
      <c r="E9" s="518" t="s">
        <v>135</v>
      </c>
      <c r="F9" s="518" t="s">
        <v>1175</v>
      </c>
      <c r="G9" s="518" t="s">
        <v>1158</v>
      </c>
      <c r="H9" s="517" t="s">
        <v>2</v>
      </c>
      <c r="I9" s="136" t="s">
        <v>1099</v>
      </c>
      <c r="J9" s="136" t="s">
        <v>1174</v>
      </c>
      <c r="K9" s="136" t="s">
        <v>1173</v>
      </c>
      <c r="L9" s="136" t="s">
        <v>1172</v>
      </c>
      <c r="M9" s="136" t="s">
        <v>1171</v>
      </c>
    </row>
    <row r="10" spans="1:13">
      <c r="A10" s="6" t="s">
        <v>1170</v>
      </c>
      <c r="B10" s="6">
        <f>'GCAM CO2'!J16</f>
        <v>0.27635900000000002</v>
      </c>
      <c r="C10" s="6">
        <f>'GCAM CO2'!J18</f>
        <v>0.13796800000000001</v>
      </c>
      <c r="D10" s="6">
        <f>'GCAM CO2'!J17</f>
        <v>0.239283</v>
      </c>
      <c r="E10" s="6">
        <f>'GCAM CO2'!J15</f>
        <v>1.8374399999999999E-2</v>
      </c>
      <c r="F10" s="6"/>
      <c r="G10" s="6">
        <f>SUM($B$28:$D$28)*'Economywide Energy Use (GCAM)'!F5/SUM('Economywide Energy Use (GCAM)'!$F$5:$F$15,'Economywide Energy Use (GCAM)'!$F$25:$F$28)</f>
        <v>4.0043067553113794</v>
      </c>
      <c r="H10" s="479" t="s">
        <v>1154</v>
      </c>
      <c r="I10" s="6">
        <f t="shared" ref="I10:I20" si="0">SUM(B10:G10)</f>
        <v>4.6762911553113797</v>
      </c>
      <c r="J10" s="6">
        <f t="shared" ref="J10:J20" si="1">I10-E10</f>
        <v>4.6579167553113798</v>
      </c>
      <c r="K10">
        <f t="shared" ref="K10:K16" si="2">_xlfn.RANK.EQ(J10,$J$10:$J$16)</f>
        <v>6</v>
      </c>
      <c r="L10" s="6">
        <f t="shared" ref="L10:L20" si="3">J10-G10</f>
        <v>0.65361000000000047</v>
      </c>
      <c r="M10">
        <f t="shared" ref="M10:M16" si="4">_xlfn.RANK.EQ(L10,$L$10:$L$16)</f>
        <v>6</v>
      </c>
    </row>
    <row r="11" spans="1:13">
      <c r="A11" s="6" t="s">
        <v>1127</v>
      </c>
      <c r="B11" s="6">
        <f>'GCAM CO2'!J83</f>
        <v>16.643699999999999</v>
      </c>
      <c r="C11" s="6">
        <f>'GCAM CO2'!J85</f>
        <v>0.124473</v>
      </c>
      <c r="D11" s="6">
        <f>'GCAM CO2'!J84</f>
        <v>9.0179499999999996E-2</v>
      </c>
      <c r="E11" s="6">
        <f>'GCAM CO2'!J82</f>
        <v>0.29212900000000003</v>
      </c>
      <c r="F11" s="545">
        <f>'GCAM CO2'!J22</f>
        <v>27.88</v>
      </c>
      <c r="G11" s="6">
        <f>SUM($B$28:$D$28)*'Economywide Energy Use (GCAM)'!F6/SUM('Economywide Energy Use (GCAM)'!$F$5:$F$15,'Economywide Energy Use (GCAM)'!$F$25:$F$28)</f>
        <v>5.6648434910245724</v>
      </c>
      <c r="H11" s="479" t="s">
        <v>1154</v>
      </c>
      <c r="I11" s="6">
        <f t="shared" si="0"/>
        <v>50.695324991024563</v>
      </c>
      <c r="J11" s="6">
        <f t="shared" si="1"/>
        <v>50.40319599102456</v>
      </c>
      <c r="K11">
        <f t="shared" si="2"/>
        <v>2</v>
      </c>
      <c r="L11" s="6">
        <f t="shared" si="3"/>
        <v>44.738352499999991</v>
      </c>
      <c r="M11">
        <f t="shared" si="4"/>
        <v>2</v>
      </c>
    </row>
    <row r="12" spans="1:13">
      <c r="A12" s="6" t="s">
        <v>1115</v>
      </c>
      <c r="B12" s="6">
        <f>'GCAM CO2'!J23</f>
        <v>1.0147900000000001</v>
      </c>
      <c r="C12" s="6">
        <f>SUM('GCAM CO2'!J21,'GCAM CO2'!J24)</f>
        <v>8.1490290000000005</v>
      </c>
      <c r="D12" s="6">
        <f>SUM('GCAM CO2'!J19,'GCAM CO2'!J25)</f>
        <v>14.493230000000001</v>
      </c>
      <c r="E12" s="6"/>
      <c r="F12" s="545"/>
      <c r="G12" s="6">
        <f>SUM($B$28:$D$28)*'Economywide Energy Use (GCAM)'!F7/SUM('Economywide Energy Use (GCAM)'!$F$5:$F$15,'Economywide Energy Use (GCAM)'!$F$25:$F$28)</f>
        <v>4.3258965932657425</v>
      </c>
      <c r="H12" s="479" t="s">
        <v>1154</v>
      </c>
      <c r="I12" s="6">
        <f t="shared" si="0"/>
        <v>27.982945593265743</v>
      </c>
      <c r="J12" s="6">
        <f t="shared" si="1"/>
        <v>27.982945593265743</v>
      </c>
      <c r="K12">
        <f t="shared" si="2"/>
        <v>3</v>
      </c>
      <c r="L12" s="6">
        <f t="shared" si="3"/>
        <v>23.657049000000001</v>
      </c>
      <c r="M12">
        <f t="shared" si="4"/>
        <v>3</v>
      </c>
    </row>
    <row r="13" spans="1:13">
      <c r="A13" s="6" t="s">
        <v>1169</v>
      </c>
      <c r="B13" s="6"/>
      <c r="C13" s="6">
        <f>'GCAM CO2'!J88</f>
        <v>4.92232E-3</v>
      </c>
      <c r="D13" s="6"/>
      <c r="E13" s="6">
        <f>'GCAM CO2'!J86</f>
        <v>8.5743600000000004</v>
      </c>
      <c r="F13" s="545"/>
      <c r="G13" s="6">
        <f>SUM($B$28:$D$28)*'Economywide Energy Use (GCAM)'!F8/SUM('Economywide Energy Use (GCAM)'!$F$5:$F$15,'Economywide Energy Use (GCAM)'!$F$25:$F$28)</f>
        <v>20.057737838686471</v>
      </c>
      <c r="H13" s="479" t="s">
        <v>1154</v>
      </c>
      <c r="I13" s="6">
        <f t="shared" si="0"/>
        <v>28.637020158686472</v>
      </c>
      <c r="J13" s="6">
        <f t="shared" si="1"/>
        <v>20.062660158686469</v>
      </c>
      <c r="K13">
        <f t="shared" si="2"/>
        <v>4</v>
      </c>
      <c r="L13" s="6">
        <f t="shared" si="3"/>
        <v>4.9223199999985923E-3</v>
      </c>
      <c r="M13">
        <f t="shared" si="4"/>
        <v>7</v>
      </c>
    </row>
    <row r="14" spans="1:13">
      <c r="A14" s="6" t="s">
        <v>1168</v>
      </c>
      <c r="B14" s="6">
        <f>'GCAM CO2'!J70</f>
        <v>83.671300000000002</v>
      </c>
      <c r="C14" s="6"/>
      <c r="D14" s="6">
        <f>SUM('GCAM CO2'!J73:J74)</f>
        <v>9.231432100000001</v>
      </c>
      <c r="E14" s="6"/>
      <c r="F14" s="545"/>
      <c r="G14" s="6">
        <f>SUM($B$28:$D$28)*'Economywide Energy Use (GCAM)'!F9/SUM('Economywide Energy Use (GCAM)'!$F$5:$F$15,'Economywide Energy Use (GCAM)'!$F$25:$F$28)</f>
        <v>28.621717079584258</v>
      </c>
      <c r="H14" s="479" t="s">
        <v>1154</v>
      </c>
      <c r="I14" s="6">
        <f t="shared" si="0"/>
        <v>121.52444917958427</v>
      </c>
      <c r="J14" s="6">
        <f t="shared" si="1"/>
        <v>121.52444917958427</v>
      </c>
      <c r="K14">
        <f t="shared" si="2"/>
        <v>1</v>
      </c>
      <c r="L14" s="6">
        <f t="shared" si="3"/>
        <v>92.902732100000009</v>
      </c>
      <c r="M14">
        <f t="shared" si="4"/>
        <v>1</v>
      </c>
    </row>
    <row r="15" spans="1:13">
      <c r="A15" s="6" t="s">
        <v>1167</v>
      </c>
      <c r="B15" s="6">
        <f>'GCAM CO2'!J90</f>
        <v>0.79992600000000003</v>
      </c>
      <c r="C15" s="6"/>
      <c r="D15" s="6"/>
      <c r="E15" s="6">
        <f>'GCAM CO2'!J182</f>
        <v>9.0917200000000005</v>
      </c>
      <c r="F15" s="545"/>
      <c r="G15" s="6">
        <f>SUM($B$28:$D$28)*'Economywide Energy Use (GCAM)'!F10/SUM('Economywide Energy Use (GCAM)'!$F$5:$F$15,'Economywide Energy Use (GCAM)'!$F$25:$F$28)</f>
        <v>3.4466725426624119</v>
      </c>
      <c r="H15" s="479" t="s">
        <v>1154</v>
      </c>
      <c r="I15" s="6">
        <f t="shared" si="0"/>
        <v>13.338318542662412</v>
      </c>
      <c r="J15" s="6">
        <f t="shared" si="1"/>
        <v>4.2465985426624115</v>
      </c>
      <c r="K15">
        <f t="shared" si="2"/>
        <v>7</v>
      </c>
      <c r="L15" s="6">
        <f t="shared" si="3"/>
        <v>0.79992599999999969</v>
      </c>
      <c r="M15">
        <f t="shared" si="4"/>
        <v>5</v>
      </c>
    </row>
    <row r="16" spans="1:13">
      <c r="A16" s="6" t="s">
        <v>1166</v>
      </c>
      <c r="B16" s="6"/>
      <c r="C16" s="6">
        <f>'GCAM CO2'!J98</f>
        <v>11.8293</v>
      </c>
      <c r="D16" s="6"/>
      <c r="E16" s="6">
        <f>SUM('GCAM CO2'!J93,'GCAM CO2'!J95)</f>
        <v>0.38611857999999999</v>
      </c>
      <c r="F16" s="545"/>
      <c r="G16" s="6">
        <f>SUM($B$28:$D$28)*'Economywide Energy Use (GCAM)'!F11/SUM('Economywide Energy Use (GCAM)'!$F$5:$F$15,'Economywide Energy Use (GCAM)'!$F$25:$F$28)</f>
        <v>1.3875550520610718</v>
      </c>
      <c r="H16" s="479" t="s">
        <v>1154</v>
      </c>
      <c r="I16" s="6">
        <f t="shared" si="0"/>
        <v>13.602973632061072</v>
      </c>
      <c r="J16" s="6">
        <f t="shared" si="1"/>
        <v>13.216855052061073</v>
      </c>
      <c r="K16">
        <f t="shared" si="2"/>
        <v>5</v>
      </c>
      <c r="L16" s="6">
        <f t="shared" si="3"/>
        <v>11.8293</v>
      </c>
      <c r="M16">
        <f t="shared" si="4"/>
        <v>4</v>
      </c>
    </row>
    <row r="17" spans="1:13">
      <c r="A17" s="6" t="s">
        <v>1165</v>
      </c>
      <c r="B17" s="6">
        <f>'GCAM CO2'!J79</f>
        <v>22.173100000000002</v>
      </c>
      <c r="C17" s="6">
        <f>'GCAM CO2'!J81</f>
        <v>14.9407</v>
      </c>
      <c r="D17" s="6">
        <f>'GCAM CO2'!J80</f>
        <v>2.8840300000000001</v>
      </c>
      <c r="E17" s="513">
        <f>E15*('Economywide Energy Use (GCAM)'!E12/'Economywide Energy Use (GCAM)'!E10)</f>
        <v>3.3776094131132517</v>
      </c>
      <c r="F17" s="545"/>
      <c r="G17" s="6">
        <f>SUM($B$28:$D$28)*'Economywide Energy Use (GCAM)'!F12/SUM('Economywide Energy Use (GCAM)'!$F$5:$F$15,'Economywide Energy Use (GCAM)'!$F$25:$F$28)</f>
        <v>70.083426295068691</v>
      </c>
      <c r="H17" s="479" t="s">
        <v>1154</v>
      </c>
      <c r="I17" s="6">
        <f t="shared" si="0"/>
        <v>113.45886570818195</v>
      </c>
      <c r="J17" s="6">
        <f t="shared" si="1"/>
        <v>110.0812562950687</v>
      </c>
      <c r="K17">
        <v>8</v>
      </c>
      <c r="L17" s="6">
        <f t="shared" si="3"/>
        <v>39.997830000000008</v>
      </c>
      <c r="M17">
        <v>8</v>
      </c>
    </row>
    <row r="18" spans="1:13">
      <c r="A18" s="542" t="s">
        <v>1164</v>
      </c>
      <c r="B18" s="542"/>
      <c r="C18" s="542">
        <f>SUM('GCAM CO2'!J12,'GCAM CO2'!J14)</f>
        <v>8.4786000000000001</v>
      </c>
      <c r="D18" s="542">
        <f>'GCAM CO2'!J13</f>
        <v>7.9650700000000005E-2</v>
      </c>
      <c r="E18" s="542"/>
      <c r="F18" s="544"/>
      <c r="G18" s="542">
        <f>SUM($B$28:$D$28)*'Economywide Energy Use (GCAM)'!F13/SUM('Economywide Energy Use (GCAM)'!$F$5:$F$15,'Economywide Energy Use (GCAM)'!$F$25:$F$28)</f>
        <v>15.789324741536168</v>
      </c>
      <c r="H18" s="543" t="s">
        <v>1154</v>
      </c>
      <c r="I18" s="542">
        <f t="shared" si="0"/>
        <v>24.347575441536168</v>
      </c>
      <c r="J18" s="542">
        <f t="shared" si="1"/>
        <v>24.347575441536168</v>
      </c>
      <c r="K18" s="16">
        <f>_xlfn.RANK.EQ(J18,$J$18:$J$20)</f>
        <v>1</v>
      </c>
      <c r="L18" s="542">
        <f t="shared" si="3"/>
        <v>8.5582507000000003</v>
      </c>
      <c r="M18" s="16">
        <f>_xlfn.RANK.EQ(L18,$L$18:$L$20)</f>
        <v>1</v>
      </c>
    </row>
    <row r="19" spans="1:13">
      <c r="A19" s="542" t="s">
        <v>1163</v>
      </c>
      <c r="B19" s="542"/>
      <c r="C19" s="542">
        <f>SUM('GCAM CO2'!J31,'GCAM CO2'!J32)</f>
        <v>0.59975400000000001</v>
      </c>
      <c r="D19" s="542"/>
      <c r="E19" s="542"/>
      <c r="F19" s="544"/>
      <c r="G19" s="542">
        <f>SUM($B$28:$D$28)*'Economywide Energy Use (GCAM)'!F14/SUM('Economywide Energy Use (GCAM)'!$F$5:$F$15,'Economywide Energy Use (GCAM)'!$F$25:$F$28)</f>
        <v>5.4352073880866589E-2</v>
      </c>
      <c r="H19" s="543" t="s">
        <v>1154</v>
      </c>
      <c r="I19" s="542">
        <f t="shared" si="0"/>
        <v>0.65410607388086661</v>
      </c>
      <c r="J19" s="542">
        <f t="shared" si="1"/>
        <v>0.65410607388086661</v>
      </c>
      <c r="K19" s="16">
        <f>_xlfn.RANK.EQ(J19,$J$18:$J$20)</f>
        <v>3</v>
      </c>
      <c r="L19" s="542">
        <f t="shared" si="3"/>
        <v>0.59975400000000001</v>
      </c>
      <c r="M19" s="16">
        <f>_xlfn.RANK.EQ(L19,$L$18:$L$20)</f>
        <v>3</v>
      </c>
    </row>
    <row r="20" spans="1:13">
      <c r="A20" s="542" t="s">
        <v>1162</v>
      </c>
      <c r="B20" s="542">
        <f>SUM('GCAM CO2'!J3,'GCAM CO2'!J69)</f>
        <v>4.5897614999999901</v>
      </c>
      <c r="C20" s="542">
        <f>SUM('GCAM CO2'!J4,'GCAM CO2'!J75:J76)</f>
        <v>1.9245230000000002</v>
      </c>
      <c r="D20" s="542">
        <f>'GCAM CO2'!J5+'GCAM CO2'!J67</f>
        <v>0.59684400000000004</v>
      </c>
      <c r="E20" s="542">
        <f>'GCAM CO2'!J68</f>
        <v>2.2788200000000001</v>
      </c>
      <c r="F20" s="544"/>
      <c r="G20" s="542">
        <f>SUM($B$28:$D$28)*'Economywide Energy Use (GCAM)'!F15/SUM('Economywide Energy Use (GCAM)'!$F$5:$F$15,'Economywide Energy Use (GCAM)'!$F$25:$F$28)</f>
        <v>6.9540441743002956</v>
      </c>
      <c r="H20" s="543" t="s">
        <v>1154</v>
      </c>
      <c r="I20" s="542">
        <f t="shared" si="0"/>
        <v>16.343992674300285</v>
      </c>
      <c r="J20" s="542">
        <f t="shared" si="1"/>
        <v>14.065172674300285</v>
      </c>
      <c r="K20" s="16">
        <f>_xlfn.RANK.EQ(J20,$J$18:$J$20)</f>
        <v>2</v>
      </c>
      <c r="L20" s="542">
        <f t="shared" si="3"/>
        <v>7.1111284999999897</v>
      </c>
      <c r="M20" s="16">
        <f>_xlfn.RANK.EQ(L20,$L$18:$L$20)</f>
        <v>2</v>
      </c>
    </row>
    <row r="22" spans="1:13">
      <c r="A22" s="533" t="s">
        <v>1161</v>
      </c>
      <c r="B22" s="532"/>
      <c r="C22" s="532"/>
      <c r="D22" s="532"/>
      <c r="E22" s="532"/>
      <c r="F22" s="532"/>
      <c r="G22" s="532"/>
      <c r="H22" s="541"/>
    </row>
    <row r="23" spans="1:13">
      <c r="B23" s="518" t="s">
        <v>1160</v>
      </c>
      <c r="C23" s="518" t="s">
        <v>1159</v>
      </c>
      <c r="D23" s="518" t="s">
        <v>134</v>
      </c>
      <c r="E23" s="518" t="s">
        <v>135</v>
      </c>
      <c r="F23" s="518"/>
      <c r="G23" s="518" t="s">
        <v>1158</v>
      </c>
      <c r="H23" s="520" t="s">
        <v>2</v>
      </c>
    </row>
    <row r="24" spans="1:13">
      <c r="A24" t="s">
        <v>1157</v>
      </c>
      <c r="B24" s="6">
        <f>SUM('GCAM CO2'!J113:J122)</f>
        <v>3.3574799999999998</v>
      </c>
      <c r="C24" s="6">
        <f>SUM('GCAM CO2'!J125,'GCAM CO2'!J128,'GCAM CO2'!J131,'GCAM CO2'!J134,'GCAM CO2'!J137,'GCAM CO2'!J140,'GCAM CO2'!J143,'GCAM CO2'!J146,'GCAM CO2'!J149,'GCAM CO2'!J152)</f>
        <v>24.746613000000004</v>
      </c>
      <c r="D24" s="6">
        <f>SUM('GCAM CO2'!J124,'GCAM CO2'!J127,'GCAM CO2'!J130,'GCAM CO2'!J133,'GCAM CO2'!J136,'GCAM CO2'!J139,'GCAM CO2'!J142,'GCAM CO2'!J145,'GCAM CO2'!J148,'GCAM CO2'!J151)</f>
        <v>2.4769132999999997</v>
      </c>
      <c r="E24" s="6">
        <f>SUM('GCAM CO2'!J103:J112,'GCAM CO2'!J123,'GCAM CO2'!J126,'GCAM CO2'!J129,'GCAM CO2'!J132,'GCAM CO2'!J135,'GCAM CO2'!J138,'GCAM CO2'!J141,'GCAM CO2'!J144,'GCAM CO2'!J147,'GCAM CO2'!J150)</f>
        <v>0.74904301099999981</v>
      </c>
      <c r="F24" s="540"/>
      <c r="G24" s="6">
        <f>SUM($B$28:$D$28)*'Economywide Energy Use (GCAM)'!F25/SUM('Economywide Energy Use (GCAM)'!$F$5:$F$15,'Economywide Energy Use (GCAM)'!$F$25:$F$28)</f>
        <v>84.261809023524947</v>
      </c>
      <c r="H24" s="479" t="s">
        <v>1154</v>
      </c>
    </row>
    <row r="25" spans="1:13">
      <c r="A25" t="s">
        <v>1156</v>
      </c>
      <c r="B25" s="6">
        <f>'GCAM CO2'!J28</f>
        <v>12.116899999999999</v>
      </c>
      <c r="C25" s="6">
        <f>'GCAM CO2'!J30</f>
        <v>6.9126200000000004</v>
      </c>
      <c r="D25" s="6">
        <f>SUM('GCAM CO2'!J26,'GCAM CO2'!J29)</f>
        <v>1.5476770000000002</v>
      </c>
      <c r="E25" s="6">
        <f>'GCAM CO2'!J27</f>
        <v>2.6774900000000001</v>
      </c>
      <c r="G25" s="6">
        <f>SUM($B$28:$D$28)*'Economywide Energy Use (GCAM)'!F26/SUM('Economywide Energy Use (GCAM)'!$F$5:$F$15,'Economywide Energy Use (GCAM)'!$F$25:$F$28)</f>
        <v>23.760993305213624</v>
      </c>
      <c r="H25" s="479" t="s">
        <v>1154</v>
      </c>
    </row>
    <row r="26" spans="1:13">
      <c r="A26" t="s">
        <v>1085</v>
      </c>
      <c r="B26" s="6"/>
      <c r="C26" s="6">
        <f>SUM('GCAM CO2'!J153:J155,'GCAM CO2'!J157:J168,'GCAM CO2'!J170,'GCAM CO2'!J172:J173,'GCAM CO2'!J175:J180)</f>
        <v>85.96529000000001</v>
      </c>
      <c r="D26" s="6">
        <f>SUM('GCAM CO2'!J169,'GCAM CO2'!J171,'GCAM CO2'!J174,'GCAM CO2'!J67)</f>
        <v>2.4095960000000001</v>
      </c>
      <c r="E26" s="6"/>
      <c r="G26" s="6">
        <f>SUM($B$28:$D$28)*'Economywide Energy Use (GCAM)'!F27/SUM('Economywide Energy Use (GCAM)'!$F$5:$F$15,'Economywide Energy Use (GCAM)'!$F$25:$F$28)</f>
        <v>5.4582588352400476</v>
      </c>
      <c r="H26" s="479" t="s">
        <v>1154</v>
      </c>
    </row>
    <row r="27" spans="1:13">
      <c r="A27" t="s">
        <v>1155</v>
      </c>
      <c r="B27" s="6">
        <f>'GCAM CO2'!J69</f>
        <v>2.9864499999999999E-2</v>
      </c>
      <c r="C27" s="6">
        <f>'GCAM CO2'!J34</f>
        <v>3.7390600000000003E-2</v>
      </c>
      <c r="D27" s="6">
        <f>'GCAM CO2'!J33</f>
        <v>7.9767699999999993E-3</v>
      </c>
      <c r="E27" s="6">
        <f>'GCAM CO2'!J68</f>
        <v>2.2788200000000001</v>
      </c>
      <c r="G27" s="6">
        <f>SUM($B$28:$D$28)*'Economywide Energy Use (GCAM)'!F28/SUM('Economywide Energy Use (GCAM)'!$F$5:$F$15,'Economywide Energy Use (GCAM)'!$F$25:$F$28)</f>
        <v>60.112166898639458</v>
      </c>
      <c r="H27" s="479" t="s">
        <v>1154</v>
      </c>
    </row>
    <row r="28" spans="1:13">
      <c r="A28" t="s">
        <v>1088</v>
      </c>
      <c r="B28" s="6">
        <f>SUM('GCAM CO2'!J47:J50)</f>
        <v>324.4846</v>
      </c>
      <c r="C28" s="6">
        <f>SUM('GCAM CO2'!J63:J66)</f>
        <v>1.4407098999999999</v>
      </c>
      <c r="D28" s="6">
        <f>SUM('GCAM CO2'!J51:J58)</f>
        <v>8.0577947999999999</v>
      </c>
      <c r="E28" s="6">
        <f>SUM('GCAM CO2'!J39:J42)</f>
        <v>4.4480120000000003</v>
      </c>
      <c r="G28" t="e">
        <f>NA()</f>
        <v>#N/A</v>
      </c>
      <c r="H28" s="479" t="s">
        <v>1154</v>
      </c>
    </row>
    <row r="30" spans="1:13">
      <c r="A30" s="539" t="s">
        <v>107</v>
      </c>
      <c r="B30" s="537" t="s">
        <v>1153</v>
      </c>
      <c r="C30" s="537"/>
      <c r="D30" s="537"/>
      <c r="E30" s="537"/>
      <c r="F30" s="537"/>
      <c r="G30" s="537"/>
      <c r="H30" s="538"/>
      <c r="I30" s="537"/>
      <c r="J30" s="537"/>
      <c r="K30" s="537"/>
      <c r="L30" s="537"/>
      <c r="M30" s="537"/>
    </row>
    <row r="31" spans="1:13">
      <c r="B31" s="9">
        <v>2026</v>
      </c>
    </row>
    <row r="32" spans="1:13">
      <c r="B32" t="s">
        <v>1152</v>
      </c>
    </row>
    <row r="33" spans="1:8">
      <c r="B33" t="s">
        <v>1151</v>
      </c>
    </row>
    <row r="35" spans="1:8">
      <c r="A35" s="536" t="s">
        <v>1150</v>
      </c>
      <c r="B35" s="535"/>
      <c r="C35" s="535"/>
      <c r="D35" s="535"/>
      <c r="E35" s="535"/>
      <c r="F35" s="535"/>
      <c r="G35" s="6"/>
      <c r="H35" s="479"/>
    </row>
    <row r="36" spans="1:8">
      <c r="B36" s="1" t="s">
        <v>36</v>
      </c>
      <c r="C36" s="1" t="s">
        <v>44</v>
      </c>
      <c r="D36" s="1" t="s">
        <v>50</v>
      </c>
      <c r="E36" s="1" t="s">
        <v>1078</v>
      </c>
      <c r="F36" s="1" t="s">
        <v>1077</v>
      </c>
    </row>
    <row r="37" spans="1:8">
      <c r="A37" t="s">
        <v>1149</v>
      </c>
      <c r="B37" s="534">
        <v>498.89222100000001</v>
      </c>
      <c r="C37" s="3">
        <v>107.26339591595325</v>
      </c>
      <c r="D37" s="3">
        <v>35.970692095778624</v>
      </c>
      <c r="E37" s="3">
        <v>204</v>
      </c>
      <c r="F37" s="3">
        <v>306.60363988854084</v>
      </c>
    </row>
  </sheetData>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545BF-9C1D-4BAF-BF79-7115DC2169FB}">
  <sheetPr>
    <tabColor rgb="FF7E0000"/>
  </sheetPr>
  <dimension ref="A1:Q172"/>
  <sheetViews>
    <sheetView zoomScale="93" workbookViewId="0"/>
  </sheetViews>
  <sheetFormatPr defaultColWidth="8.7109375" defaultRowHeight="15"/>
  <cols>
    <col min="1" max="1" width="33.28515625" customWidth="1"/>
    <col min="2" max="8" width="11" customWidth="1"/>
    <col min="9" max="9" width="27.42578125" customWidth="1"/>
    <col min="10" max="15" width="11.28515625" customWidth="1"/>
  </cols>
  <sheetData>
    <row r="1" spans="1:17">
      <c r="A1" s="1" t="s">
        <v>1748</v>
      </c>
    </row>
    <row r="2" spans="1:17" ht="15.75" thickBot="1">
      <c r="A2" t="s">
        <v>1217</v>
      </c>
    </row>
    <row r="3" spans="1:17">
      <c r="M3" s="584" t="s">
        <v>19</v>
      </c>
      <c r="N3" s="582"/>
      <c r="O3" s="583" t="s">
        <v>20</v>
      </c>
      <c r="P3" s="582"/>
      <c r="Q3" s="581" t="s">
        <v>21</v>
      </c>
    </row>
    <row r="4" spans="1:17" ht="15.75" thickBot="1">
      <c r="M4" s="570" t="s">
        <v>1182</v>
      </c>
      <c r="N4" t="s">
        <v>27</v>
      </c>
      <c r="O4" t="s">
        <v>1091</v>
      </c>
      <c r="P4" t="s">
        <v>29</v>
      </c>
      <c r="Q4" s="580">
        <v>1E-3</v>
      </c>
    </row>
    <row r="5" spans="1:17">
      <c r="A5" s="579" t="s">
        <v>1216</v>
      </c>
      <c r="B5" s="578"/>
      <c r="C5" s="578" t="s">
        <v>1215</v>
      </c>
      <c r="D5" s="577"/>
      <c r="E5" s="577"/>
      <c r="F5" s="577"/>
      <c r="G5" s="576"/>
      <c r="I5" s="579" t="s">
        <v>1214</v>
      </c>
      <c r="J5" s="578" t="s">
        <v>1213</v>
      </c>
      <c r="K5" s="577"/>
      <c r="L5" s="577"/>
      <c r="M5" s="577"/>
      <c r="N5" s="577"/>
      <c r="O5" s="577"/>
      <c r="P5" s="577"/>
      <c r="Q5" s="576"/>
    </row>
    <row r="6" spans="1:17" ht="30">
      <c r="A6" s="574" t="s">
        <v>1079</v>
      </c>
      <c r="B6" s="527" t="s">
        <v>36</v>
      </c>
      <c r="C6" s="527" t="s">
        <v>44</v>
      </c>
      <c r="D6" s="527" t="s">
        <v>50</v>
      </c>
      <c r="E6" s="527" t="s">
        <v>1212</v>
      </c>
      <c r="F6" s="527" t="s">
        <v>1088</v>
      </c>
      <c r="G6" s="575" t="s">
        <v>1099</v>
      </c>
      <c r="I6" s="574" t="s">
        <v>1079</v>
      </c>
      <c r="J6" s="527" t="s">
        <v>36</v>
      </c>
      <c r="K6" s="527" t="s">
        <v>44</v>
      </c>
      <c r="L6" s="527" t="s">
        <v>50</v>
      </c>
      <c r="M6" s="527" t="s">
        <v>1212</v>
      </c>
      <c r="N6" s="527" t="s">
        <v>1088</v>
      </c>
      <c r="O6" s="527" t="s">
        <v>1101</v>
      </c>
      <c r="P6" s="573" t="s">
        <v>1099</v>
      </c>
      <c r="Q6" s="572" t="s">
        <v>1080</v>
      </c>
    </row>
    <row r="7" spans="1:17">
      <c r="A7" s="570" t="s">
        <v>1120</v>
      </c>
      <c r="B7" s="19">
        <f>G80</f>
        <v>173.73615232899709</v>
      </c>
      <c r="C7" s="19">
        <f>F81</f>
        <v>158.36700044927454</v>
      </c>
      <c r="D7" s="19">
        <f>G82</f>
        <v>18.829960672148729</v>
      </c>
      <c r="E7" s="19">
        <f>G83</f>
        <v>961.5522037381977</v>
      </c>
      <c r="F7" s="19">
        <f>F84</f>
        <v>125.9411083575156</v>
      </c>
      <c r="G7" s="571">
        <f t="shared" ref="G7:G21" si="0">SUM(B7:F7)</f>
        <v>1438.4264255461335</v>
      </c>
      <c r="I7" s="570" t="s">
        <v>1120</v>
      </c>
      <c r="J7" s="6">
        <f t="shared" ref="J7:J22" si="1">B7*$Q$4</f>
        <v>0.17373615232899708</v>
      </c>
      <c r="K7" s="6">
        <f t="shared" ref="K7:K22" si="2">C7*$Q$4</f>
        <v>0.15836700044927454</v>
      </c>
      <c r="L7" s="6">
        <f t="shared" ref="L7:L22" si="3">D7*$Q$4</f>
        <v>1.8829960672148729E-2</v>
      </c>
      <c r="M7" s="6">
        <f t="shared" ref="M7:M22" si="4">E7*$Q$4</f>
        <v>0.96155220373819772</v>
      </c>
      <c r="N7" s="6">
        <f t="shared" ref="N7:N22" si="5">F7*$Q$4</f>
        <v>0.1259411083575156</v>
      </c>
      <c r="O7" s="6"/>
      <c r="P7" s="14">
        <f t="shared" ref="P7:P21" si="6">SUM(J7:O7)</f>
        <v>1.4384264255461336</v>
      </c>
      <c r="Q7" s="569">
        <f t="shared" ref="Q7:Q21" si="7">_xlfn.RANK.EQ(P7,P$7:P$21)</f>
        <v>3</v>
      </c>
    </row>
    <row r="8" spans="1:17">
      <c r="A8" s="570" t="s">
        <v>1119</v>
      </c>
      <c r="B8" s="19">
        <f>G96</f>
        <v>181.45892656315567</v>
      </c>
      <c r="C8" s="19">
        <f>C97</f>
        <v>6.4895400000000008</v>
      </c>
      <c r="D8" s="19">
        <f>G98</f>
        <v>11.318555595280658</v>
      </c>
      <c r="E8" s="19">
        <f>G99</f>
        <v>165.20448326803262</v>
      </c>
      <c r="F8" s="19">
        <f>F100</f>
        <v>143.22470704679776</v>
      </c>
      <c r="G8" s="571">
        <f t="shared" si="0"/>
        <v>507.69621247326677</v>
      </c>
      <c r="I8" s="570" t="s">
        <v>1119</v>
      </c>
      <c r="J8" s="6">
        <f t="shared" si="1"/>
        <v>0.18145892656315568</v>
      </c>
      <c r="K8" s="6">
        <f t="shared" si="2"/>
        <v>6.4895400000000011E-3</v>
      </c>
      <c r="L8" s="6">
        <f t="shared" si="3"/>
        <v>1.1318555595280659E-2</v>
      </c>
      <c r="M8" s="6">
        <f t="shared" si="4"/>
        <v>0.16520448326803261</v>
      </c>
      <c r="N8" s="6">
        <f t="shared" si="5"/>
        <v>0.14322470704679777</v>
      </c>
      <c r="O8" s="6"/>
      <c r="P8" s="14">
        <f t="shared" si="6"/>
        <v>0.50769621247326668</v>
      </c>
      <c r="Q8" s="569">
        <f t="shared" si="7"/>
        <v>8</v>
      </c>
    </row>
    <row r="9" spans="1:17">
      <c r="A9" s="570" t="s">
        <v>1118</v>
      </c>
      <c r="B9" s="19">
        <f>G136</f>
        <v>84.740373059169116</v>
      </c>
      <c r="C9" s="19">
        <f>F137</f>
        <v>12.0734892150269</v>
      </c>
      <c r="E9" s="19">
        <f>G139</f>
        <v>283.84226475688865</v>
      </c>
      <c r="F9" s="19">
        <f>F140</f>
        <v>8.2748201387362581</v>
      </c>
      <c r="G9" s="571">
        <f t="shared" si="0"/>
        <v>388.93094716982091</v>
      </c>
      <c r="I9" s="570" t="s">
        <v>1118</v>
      </c>
      <c r="J9" s="6">
        <f t="shared" si="1"/>
        <v>8.4740373059169122E-2</v>
      </c>
      <c r="K9" s="6">
        <f t="shared" si="2"/>
        <v>1.2073489215026901E-2</v>
      </c>
      <c r="L9" s="6">
        <f t="shared" si="3"/>
        <v>0</v>
      </c>
      <c r="M9" s="6">
        <f t="shared" si="4"/>
        <v>0.28384226475688867</v>
      </c>
      <c r="N9" s="6">
        <f t="shared" si="5"/>
        <v>8.274820138736259E-3</v>
      </c>
      <c r="O9" s="6"/>
      <c r="P9" s="14">
        <f t="shared" si="6"/>
        <v>0.38893094716982096</v>
      </c>
      <c r="Q9" s="569">
        <f t="shared" si="7"/>
        <v>10</v>
      </c>
    </row>
    <row r="10" spans="1:17">
      <c r="A10" s="570" t="s">
        <v>1117</v>
      </c>
      <c r="B10" s="19">
        <f>G88</f>
        <v>164.48983759966433</v>
      </c>
      <c r="C10" s="19">
        <f>F89</f>
        <v>40.301588228152347</v>
      </c>
      <c r="E10" s="19">
        <f>D91</f>
        <v>395.29199999999997</v>
      </c>
      <c r="F10" s="19">
        <f>D92</f>
        <v>45.125400000000006</v>
      </c>
      <c r="G10" s="571">
        <f t="shared" si="0"/>
        <v>645.20882582781667</v>
      </c>
      <c r="I10" s="570" t="s">
        <v>1117</v>
      </c>
      <c r="J10" s="6">
        <f t="shared" si="1"/>
        <v>0.16448983759966432</v>
      </c>
      <c r="K10" s="6">
        <f t="shared" si="2"/>
        <v>4.030158822815235E-2</v>
      </c>
      <c r="L10" s="6">
        <f t="shared" si="3"/>
        <v>0</v>
      </c>
      <c r="M10" s="6">
        <f t="shared" si="4"/>
        <v>0.39529199999999998</v>
      </c>
      <c r="N10" s="6">
        <f t="shared" si="5"/>
        <v>4.512540000000001E-2</v>
      </c>
      <c r="O10" s="6"/>
      <c r="P10" s="14">
        <f t="shared" si="6"/>
        <v>0.64520882582781669</v>
      </c>
      <c r="Q10" s="569">
        <f t="shared" si="7"/>
        <v>7</v>
      </c>
    </row>
    <row r="11" spans="1:17">
      <c r="A11" s="570" t="s">
        <v>1116</v>
      </c>
      <c r="B11" s="19">
        <f>F104</f>
        <v>58.939038686987104</v>
      </c>
      <c r="C11" s="19">
        <f>C105</f>
        <v>465.61402799999996</v>
      </c>
      <c r="D11" s="19">
        <f>D106</f>
        <v>191.66900000000001</v>
      </c>
      <c r="E11" s="19">
        <f>G107</f>
        <v>3.9928576016442925</v>
      </c>
      <c r="F11" s="19">
        <f>F108</f>
        <v>21.207957676868467</v>
      </c>
      <c r="G11" s="571">
        <f t="shared" si="0"/>
        <v>741.42288196549987</v>
      </c>
      <c r="I11" s="570" t="s">
        <v>1116</v>
      </c>
      <c r="J11" s="6">
        <f t="shared" si="1"/>
        <v>5.8939038686987105E-2</v>
      </c>
      <c r="K11" s="6">
        <f t="shared" si="2"/>
        <v>0.46561402799999996</v>
      </c>
      <c r="L11" s="6">
        <f t="shared" si="3"/>
        <v>0.19166900000000001</v>
      </c>
      <c r="M11" s="6">
        <f t="shared" si="4"/>
        <v>3.9928576016442924E-3</v>
      </c>
      <c r="N11" s="6">
        <f t="shared" si="5"/>
        <v>2.1207957676868467E-2</v>
      </c>
      <c r="O11" s="6"/>
      <c r="P11" s="14">
        <f t="shared" si="6"/>
        <v>0.74142288196549977</v>
      </c>
      <c r="Q11" s="569">
        <f t="shared" si="7"/>
        <v>6</v>
      </c>
    </row>
    <row r="12" spans="1:17">
      <c r="A12" s="570" t="s">
        <v>1115</v>
      </c>
      <c r="B12" s="19">
        <f>G48</f>
        <v>388.76550566512805</v>
      </c>
      <c r="C12" s="19">
        <f>C49</f>
        <v>493.45624800000002</v>
      </c>
      <c r="D12" s="19">
        <f>D50</f>
        <v>297.27699999999999</v>
      </c>
      <c r="E12" s="19">
        <f>G51</f>
        <v>146.78742758044831</v>
      </c>
      <c r="F12" s="19">
        <f>F52</f>
        <v>183.92082057387773</v>
      </c>
      <c r="G12" s="571">
        <f t="shared" si="0"/>
        <v>1510.2070018194543</v>
      </c>
      <c r="I12" s="570" t="s">
        <v>1115</v>
      </c>
      <c r="J12" s="6">
        <f t="shared" si="1"/>
        <v>0.38876550566512807</v>
      </c>
      <c r="K12" s="6">
        <f t="shared" si="2"/>
        <v>0.49345624800000004</v>
      </c>
      <c r="L12" s="6">
        <f t="shared" si="3"/>
        <v>0.29727700000000001</v>
      </c>
      <c r="M12" s="6">
        <f t="shared" si="4"/>
        <v>0.1467874275804483</v>
      </c>
      <c r="N12" s="6">
        <f t="shared" si="5"/>
        <v>0.18392082057387774</v>
      </c>
      <c r="O12" s="6">
        <f>SUM('Economywide Energy Use (GCAM)'!C19:D19)</f>
        <v>1.152849</v>
      </c>
      <c r="P12" s="14">
        <f t="shared" si="6"/>
        <v>2.6630560018194545</v>
      </c>
      <c r="Q12" s="569">
        <f t="shared" si="7"/>
        <v>2</v>
      </c>
    </row>
    <row r="13" spans="1:17">
      <c r="A13" s="570" t="s">
        <v>1114</v>
      </c>
      <c r="B13" s="19">
        <f>G144</f>
        <v>146.99538984473355</v>
      </c>
      <c r="C13" s="19">
        <f>F145</f>
        <v>48.561215548004625</v>
      </c>
      <c r="D13" s="19">
        <f>G146</f>
        <v>79.692920986771554</v>
      </c>
      <c r="E13" s="19">
        <f>G147</f>
        <v>102.51661892221721</v>
      </c>
      <c r="F13" s="19">
        <f>F148</f>
        <v>76.370226157309702</v>
      </c>
      <c r="G13" s="571">
        <f t="shared" si="0"/>
        <v>454.13637145903658</v>
      </c>
      <c r="I13" s="570" t="s">
        <v>1114</v>
      </c>
      <c r="J13" s="6">
        <f t="shared" si="1"/>
        <v>0.14699538984473356</v>
      </c>
      <c r="K13" s="6">
        <f t="shared" si="2"/>
        <v>4.8561215548004626E-2</v>
      </c>
      <c r="L13" s="6">
        <f t="shared" si="3"/>
        <v>7.9692920986771554E-2</v>
      </c>
      <c r="M13" s="6">
        <f t="shared" si="4"/>
        <v>0.10251661892221721</v>
      </c>
      <c r="N13" s="6">
        <f t="shared" si="5"/>
        <v>7.6370226157309706E-2</v>
      </c>
      <c r="O13" s="6"/>
      <c r="P13" s="14">
        <f t="shared" si="6"/>
        <v>0.45413637145903663</v>
      </c>
      <c r="Q13" s="569">
        <f t="shared" si="7"/>
        <v>9</v>
      </c>
    </row>
    <row r="14" spans="1:17">
      <c r="A14" s="570" t="s">
        <v>1113</v>
      </c>
      <c r="B14" s="19">
        <f>F64</f>
        <v>837.30949589683473</v>
      </c>
      <c r="C14" s="19">
        <f>D65</f>
        <v>6.35067</v>
      </c>
      <c r="D14" s="19">
        <f>D66</f>
        <v>6.35067</v>
      </c>
      <c r="E14" s="19">
        <f>D67</f>
        <v>12.7012</v>
      </c>
      <c r="F14" s="19">
        <f>D68</f>
        <v>74.166700000000006</v>
      </c>
      <c r="G14" s="571">
        <f t="shared" si="0"/>
        <v>936.87873589683477</v>
      </c>
      <c r="I14" s="570" t="s">
        <v>1113</v>
      </c>
      <c r="J14" s="6">
        <f t="shared" si="1"/>
        <v>0.83730949589683479</v>
      </c>
      <c r="K14" s="6">
        <f t="shared" si="2"/>
        <v>6.3506700000000001E-3</v>
      </c>
      <c r="L14" s="6">
        <f t="shared" si="3"/>
        <v>6.3506700000000001E-3</v>
      </c>
      <c r="M14" s="6">
        <f t="shared" si="4"/>
        <v>1.2701200000000001E-2</v>
      </c>
      <c r="N14" s="6">
        <f t="shared" si="5"/>
        <v>7.4166700000000002E-2</v>
      </c>
      <c r="O14" s="6"/>
      <c r="P14" s="14">
        <f t="shared" si="6"/>
        <v>0.93687873589683479</v>
      </c>
      <c r="Q14" s="569">
        <f t="shared" si="7"/>
        <v>4</v>
      </c>
    </row>
    <row r="15" spans="1:17">
      <c r="A15" s="570" t="s">
        <v>1112</v>
      </c>
      <c r="B15" s="19">
        <f>B40</f>
        <v>3220.0496655000002</v>
      </c>
      <c r="C15" s="19">
        <f>C41</f>
        <v>42.747228</v>
      </c>
      <c r="D15" s="19">
        <f>B42</f>
        <v>31.219200000000001</v>
      </c>
      <c r="F15" s="19">
        <f>F52</f>
        <v>183.92082057387773</v>
      </c>
      <c r="G15" s="571">
        <f t="shared" si="0"/>
        <v>3477.9369140738781</v>
      </c>
      <c r="I15" s="570" t="s">
        <v>1112</v>
      </c>
      <c r="J15" s="6">
        <f t="shared" si="1"/>
        <v>3.2200496655000004</v>
      </c>
      <c r="K15" s="6">
        <f t="shared" si="2"/>
        <v>4.2747227999999998E-2</v>
      </c>
      <c r="L15" s="6">
        <f t="shared" si="3"/>
        <v>3.1219200000000003E-2</v>
      </c>
      <c r="M15" s="6">
        <f t="shared" si="4"/>
        <v>0</v>
      </c>
      <c r="N15" s="6">
        <f t="shared" si="5"/>
        <v>0.18392082057387774</v>
      </c>
      <c r="O15" s="6"/>
      <c r="P15" s="14">
        <f t="shared" si="6"/>
        <v>3.4779369140738785</v>
      </c>
      <c r="Q15" s="569">
        <f t="shared" si="7"/>
        <v>1</v>
      </c>
    </row>
    <row r="16" spans="1:17">
      <c r="A16" s="570" t="s">
        <v>1111</v>
      </c>
      <c r="B16" s="19">
        <f>D56</f>
        <v>10.122999999999999</v>
      </c>
      <c r="C16" s="19">
        <f>C57</f>
        <v>16.747199999999999</v>
      </c>
      <c r="D16" s="19">
        <f>D58</f>
        <v>16.850899999999999</v>
      </c>
      <c r="E16" s="19">
        <f>D59</f>
        <v>0.79888700000000001</v>
      </c>
      <c r="F16" s="19">
        <f>D60</f>
        <v>52.426200000000001</v>
      </c>
      <c r="G16" s="571">
        <f t="shared" si="0"/>
        <v>96.946186999999995</v>
      </c>
      <c r="I16" s="570" t="s">
        <v>1111</v>
      </c>
      <c r="J16" s="6">
        <f t="shared" si="1"/>
        <v>1.0123E-2</v>
      </c>
      <c r="K16" s="6">
        <f t="shared" si="2"/>
        <v>1.67472E-2</v>
      </c>
      <c r="L16" s="6">
        <f t="shared" si="3"/>
        <v>1.6850899999999999E-2</v>
      </c>
      <c r="M16" s="6">
        <f t="shared" si="4"/>
        <v>7.9888700000000008E-4</v>
      </c>
      <c r="N16" s="6">
        <f t="shared" si="5"/>
        <v>5.2426199999999999E-2</v>
      </c>
      <c r="O16" s="6"/>
      <c r="P16" s="14">
        <f t="shared" si="6"/>
        <v>9.6946186999999989E-2</v>
      </c>
      <c r="Q16" s="569">
        <f t="shared" si="7"/>
        <v>12</v>
      </c>
    </row>
    <row r="17" spans="1:17">
      <c r="A17" s="570" t="s">
        <v>1110</v>
      </c>
      <c r="B17" s="19">
        <f>F72</f>
        <v>1.9050410316529895</v>
      </c>
      <c r="C17" s="19">
        <f>C73</f>
        <v>3.5587800000000001</v>
      </c>
      <c r="F17" s="19">
        <f>F76</f>
        <v>33.104565208145821</v>
      </c>
      <c r="G17" s="571">
        <f t="shared" si="0"/>
        <v>38.568386239798812</v>
      </c>
      <c r="I17" s="570" t="s">
        <v>1110</v>
      </c>
      <c r="J17" s="6">
        <f t="shared" si="1"/>
        <v>1.9050410316529896E-3</v>
      </c>
      <c r="K17" s="6">
        <f t="shared" si="2"/>
        <v>3.5587800000000001E-3</v>
      </c>
      <c r="L17" s="6">
        <f t="shared" si="3"/>
        <v>0</v>
      </c>
      <c r="M17" s="6">
        <f t="shared" si="4"/>
        <v>0</v>
      </c>
      <c r="N17" s="6">
        <f t="shared" si="5"/>
        <v>3.3104565208145822E-2</v>
      </c>
      <c r="O17" s="6"/>
      <c r="P17" s="14">
        <f t="shared" si="6"/>
        <v>3.8568386239798816E-2</v>
      </c>
      <c r="Q17" s="569">
        <f t="shared" si="7"/>
        <v>15</v>
      </c>
    </row>
    <row r="18" spans="1:17">
      <c r="A18" s="570" t="s">
        <v>1109</v>
      </c>
      <c r="B18" s="19">
        <f>F152</f>
        <v>1.3481828839390386</v>
      </c>
      <c r="C18" s="19">
        <f>F153</f>
        <v>62.672748151748252</v>
      </c>
      <c r="F18" s="19">
        <f>F156</f>
        <v>64.615112695553492</v>
      </c>
      <c r="G18" s="571">
        <f t="shared" si="0"/>
        <v>128.63604373124076</v>
      </c>
      <c r="I18" s="570" t="s">
        <v>1109</v>
      </c>
      <c r="J18" s="6">
        <f t="shared" si="1"/>
        <v>1.3481828839390386E-3</v>
      </c>
      <c r="K18" s="6">
        <f t="shared" si="2"/>
        <v>6.2672748151748253E-2</v>
      </c>
      <c r="L18" s="6">
        <f t="shared" si="3"/>
        <v>0</v>
      </c>
      <c r="M18" s="6">
        <f t="shared" si="4"/>
        <v>0</v>
      </c>
      <c r="N18" s="6">
        <f t="shared" si="5"/>
        <v>6.4615112695553492E-2</v>
      </c>
      <c r="O18" s="6"/>
      <c r="P18" s="14">
        <f t="shared" si="6"/>
        <v>0.12863604373124077</v>
      </c>
      <c r="Q18" s="569">
        <f t="shared" si="7"/>
        <v>11</v>
      </c>
    </row>
    <row r="19" spans="1:17">
      <c r="A19" s="570" t="s">
        <v>1108</v>
      </c>
      <c r="B19" s="19">
        <f>F160</f>
        <v>2.9308323563892145E-2</v>
      </c>
      <c r="C19" s="19">
        <f>F161</f>
        <v>26.705777741791898</v>
      </c>
      <c r="F19" s="19">
        <f>F164</f>
        <v>34.223802917513034</v>
      </c>
      <c r="G19" s="571">
        <f t="shared" si="0"/>
        <v>60.958888982868828</v>
      </c>
      <c r="I19" s="570" t="s">
        <v>1108</v>
      </c>
      <c r="J19" s="6">
        <f t="shared" si="1"/>
        <v>2.9308323563892145E-5</v>
      </c>
      <c r="K19" s="6">
        <f t="shared" si="2"/>
        <v>2.6705777741791899E-2</v>
      </c>
      <c r="L19" s="6">
        <f t="shared" si="3"/>
        <v>0</v>
      </c>
      <c r="M19" s="6">
        <f t="shared" si="4"/>
        <v>0</v>
      </c>
      <c r="N19" s="6">
        <f t="shared" si="5"/>
        <v>3.4223802917513035E-2</v>
      </c>
      <c r="O19" s="6"/>
      <c r="P19" s="14">
        <f t="shared" si="6"/>
        <v>6.0958888982868831E-2</v>
      </c>
      <c r="Q19" s="569">
        <f t="shared" si="7"/>
        <v>14</v>
      </c>
    </row>
    <row r="20" spans="1:17">
      <c r="A20" s="570" t="s">
        <v>1107</v>
      </c>
      <c r="B20" s="19">
        <f>F168</f>
        <v>2.2274325908558033</v>
      </c>
      <c r="C20" s="19">
        <f>F169</f>
        <v>38.791522264653352</v>
      </c>
      <c r="F20" s="19">
        <f>F172</f>
        <v>28.372035870238783</v>
      </c>
      <c r="G20" s="571">
        <f t="shared" si="0"/>
        <v>69.39099072574794</v>
      </c>
      <c r="I20" s="570" t="s">
        <v>1107</v>
      </c>
      <c r="J20" s="6">
        <f t="shared" si="1"/>
        <v>2.2274325908558032E-3</v>
      </c>
      <c r="K20" s="6">
        <f t="shared" si="2"/>
        <v>3.879152226465335E-2</v>
      </c>
      <c r="L20" s="6">
        <f t="shared" si="3"/>
        <v>0</v>
      </c>
      <c r="M20" s="6">
        <f t="shared" si="4"/>
        <v>0</v>
      </c>
      <c r="N20" s="6">
        <f t="shared" si="5"/>
        <v>2.8372035870238784E-2</v>
      </c>
      <c r="O20" s="6"/>
      <c r="P20" s="14">
        <f t="shared" si="6"/>
        <v>6.9390990725747934E-2</v>
      </c>
      <c r="Q20" s="569">
        <f t="shared" si="7"/>
        <v>13</v>
      </c>
    </row>
    <row r="21" spans="1:17">
      <c r="A21" s="570" t="s">
        <v>1106</v>
      </c>
      <c r="B21" s="19">
        <f>AVERAGE(F31,D31,C31-C128)-SUM(B7:B20)</f>
        <v>287.81880944853219</v>
      </c>
      <c r="C21" s="19">
        <f>B32-B121-B129-SUM(C7:C20)</f>
        <v>107.6991644012478</v>
      </c>
      <c r="D21" s="19">
        <f>D33-D122-D130-SUM(D7:D20)</f>
        <v>62.040362745798916</v>
      </c>
      <c r="E21" s="19">
        <f>AVERAGE(B34,G34)-SUM(E7:E20)</f>
        <v>140.44279213256641</v>
      </c>
      <c r="F21" s="19">
        <f>F35-SUM(F7:F20)</f>
        <v>317.26286328565402</v>
      </c>
      <c r="G21" s="571">
        <f t="shared" si="0"/>
        <v>915.26399201379934</v>
      </c>
      <c r="I21" s="570" t="s">
        <v>1106</v>
      </c>
      <c r="J21" s="6">
        <f t="shared" si="1"/>
        <v>0.28781880944853222</v>
      </c>
      <c r="K21" s="6">
        <f t="shared" si="2"/>
        <v>0.1076991644012478</v>
      </c>
      <c r="L21" s="6">
        <f t="shared" si="3"/>
        <v>6.2040362745798917E-2</v>
      </c>
      <c r="M21" s="6">
        <f t="shared" si="4"/>
        <v>0.14044279213256641</v>
      </c>
      <c r="N21" s="6">
        <f t="shared" si="5"/>
        <v>0.31726286328565401</v>
      </c>
      <c r="O21" s="6"/>
      <c r="P21" s="14">
        <f t="shared" si="6"/>
        <v>0.91526399201379938</v>
      </c>
      <c r="Q21" s="569">
        <f t="shared" si="7"/>
        <v>5</v>
      </c>
    </row>
    <row r="22" spans="1:17" ht="15.75" thickBot="1">
      <c r="A22" s="566" t="s">
        <v>1099</v>
      </c>
      <c r="B22" s="568">
        <f t="shared" ref="B22:G22" si="8">SUM(B7:B21)</f>
        <v>5559.9361594232132</v>
      </c>
      <c r="C22" s="568">
        <f t="shared" si="8"/>
        <v>1530.1361999998999</v>
      </c>
      <c r="D22" s="568">
        <f t="shared" si="8"/>
        <v>715.24856999999997</v>
      </c>
      <c r="E22" s="568">
        <f t="shared" si="8"/>
        <v>2213.1307349999952</v>
      </c>
      <c r="F22" s="568">
        <f t="shared" si="8"/>
        <v>1392.1571405020884</v>
      </c>
      <c r="G22" s="567">
        <f t="shared" si="8"/>
        <v>11410.608804925196</v>
      </c>
      <c r="I22" s="566" t="s">
        <v>1099</v>
      </c>
      <c r="J22" s="565">
        <f t="shared" si="1"/>
        <v>5.5599361594232137</v>
      </c>
      <c r="K22" s="565">
        <f t="shared" si="2"/>
        <v>1.5301361999998999</v>
      </c>
      <c r="L22" s="565">
        <f t="shared" si="3"/>
        <v>0.71524856999999997</v>
      </c>
      <c r="M22" s="565">
        <f t="shared" si="4"/>
        <v>2.2131307349999951</v>
      </c>
      <c r="N22" s="565">
        <f t="shared" si="5"/>
        <v>1.3921571405020885</v>
      </c>
      <c r="O22" s="565"/>
      <c r="P22" s="565">
        <f>G22*$Q$4</f>
        <v>11.410608804925197</v>
      </c>
      <c r="Q22" s="564"/>
    </row>
    <row r="25" spans="1:17">
      <c r="A25" s="13" t="s">
        <v>1211</v>
      </c>
    </row>
    <row r="26" spans="1:17">
      <c r="A26" t="s">
        <v>1210</v>
      </c>
    </row>
    <row r="27" spans="1:17">
      <c r="A27" s="2" t="s">
        <v>1209</v>
      </c>
    </row>
    <row r="29" spans="1:17">
      <c r="A29" s="563" t="s">
        <v>1208</v>
      </c>
      <c r="B29" s="562"/>
      <c r="C29" s="562"/>
      <c r="D29" s="562"/>
      <c r="E29" s="562"/>
      <c r="F29" s="562"/>
      <c r="G29" s="562"/>
      <c r="H29" s="562"/>
      <c r="I29" s="562"/>
    </row>
    <row r="30" spans="1:17">
      <c r="B30" s="4" t="s">
        <v>1191</v>
      </c>
      <c r="C30" s="4" t="s">
        <v>1190</v>
      </c>
      <c r="D30" s="4" t="s">
        <v>1189</v>
      </c>
      <c r="E30" s="4" t="s">
        <v>1188</v>
      </c>
      <c r="F30" s="4" t="s">
        <v>1187</v>
      </c>
      <c r="G30" s="4" t="s">
        <v>1186</v>
      </c>
      <c r="H30" s="550" t="s">
        <v>2</v>
      </c>
      <c r="I30" s="446" t="s">
        <v>16</v>
      </c>
    </row>
    <row r="31" spans="1:17">
      <c r="A31" t="s">
        <v>1185</v>
      </c>
      <c r="B31" s="561">
        <f>(SUM('Indust. Energy Use - UNSD'!B34:C34)+SUM('Indust. Energy Use - UNSD'!B24:C24)-SUM('Indust. Energy Use - UNSD'!B27:C27))/10^3</f>
        <v>7639.5492229999991</v>
      </c>
      <c r="C31" s="561">
        <f>SUM('Indust. Energy Use - MOSPI'!B38:C38)</f>
        <v>7290.9353880000008</v>
      </c>
      <c r="D31" s="561">
        <f>'Indust. Energy Use - GCAM'!B23*10^3</f>
        <v>4879.4890000000005</v>
      </c>
      <c r="E31" s="561">
        <f>'Indust. Energy Use - BEE'!I8+'Indust. Energy Use - BEE'!I21</f>
        <v>7254.510228000001</v>
      </c>
      <c r="F31" s="561">
        <f>SUM('Indust. Energy Use - ASI'!B44:B67,'Indust. Energy Use - ASI'!B70:B71)</f>
        <v>4729.1910902696372</v>
      </c>
      <c r="G31" s="19">
        <f>'Indust. Steam Use - iForest'!C22</f>
        <v>1251.9299999999998</v>
      </c>
      <c r="H31" s="142" t="s">
        <v>1182</v>
      </c>
      <c r="I31" t="s">
        <v>1207</v>
      </c>
    </row>
    <row r="32" spans="1:17">
      <c r="A32" t="s">
        <v>44</v>
      </c>
      <c r="B32" s="549">
        <f>('Indust. Energy Use - UNSD'!E34+SUM('Indust. Energy Use - UNSD'!D29:E29))/10^3</f>
        <v>1595.5024999999</v>
      </c>
      <c r="C32" s="19">
        <f>'Indust. Energy Use - MOSPI'!E38+SUM('Indust. Energy Use - MOSPI'!D48:E48)</f>
        <v>2538.8755200000001</v>
      </c>
      <c r="D32" s="19">
        <f>'Indust. Energy Use - GCAM'!C23*10^3</f>
        <v>1792.1071320000001</v>
      </c>
      <c r="E32" s="19">
        <f>SUM('Indust. Energy Use - BEE'!I34,'Indust. Energy Use - BEE'!I56,'Indust. Energy Use - BEE'!I70,'Indust. Energy Use - BEE'!I93,'Indust. Energy Use - BEE'!I108)</f>
        <v>851.45695560000013</v>
      </c>
      <c r="F32" s="19">
        <f>$B$32</f>
        <v>1595.5024999999</v>
      </c>
      <c r="G32" s="19">
        <f>'Indust. Steam Use - iForest'!C20</f>
        <v>215.85000000000002</v>
      </c>
      <c r="H32" s="142" t="s">
        <v>1182</v>
      </c>
    </row>
    <row r="33" spans="1:9">
      <c r="A33" t="s">
        <v>1184</v>
      </c>
      <c r="B33" s="549">
        <f>'Indust. Energy Use - UNSD'!F34/10^3</f>
        <v>599.6943</v>
      </c>
      <c r="C33" s="19">
        <f>'Indust. Energy Use - MOSPI'!F38</f>
        <v>33.494399999999999</v>
      </c>
      <c r="D33" s="19">
        <f>'Indust. Energy Use - GCAM'!D23*10^3</f>
        <v>715.24856999999997</v>
      </c>
      <c r="E33" s="19">
        <f>'Indust. Energy Use - BEE'!I82</f>
        <v>28.805184000000001</v>
      </c>
      <c r="F33" s="19"/>
      <c r="G33" s="19">
        <f>'Indust. Steam Use - iForest'!C21</f>
        <v>431.70000000000005</v>
      </c>
      <c r="H33" s="142" t="s">
        <v>1182</v>
      </c>
    </row>
    <row r="34" spans="1:9">
      <c r="A34" t="s">
        <v>1183</v>
      </c>
      <c r="B34" s="19">
        <f>'Indust. Energy Use - UNSD'!G34/10^3</f>
        <v>2872.14146999999</v>
      </c>
      <c r="D34" s="549">
        <f>'Indust. Energy Use - GCAM'!E23*10^3</f>
        <v>928.44260556946358</v>
      </c>
      <c r="E34" s="19"/>
      <c r="F34" s="19"/>
      <c r="G34" s="19">
        <f>'Indust. Steam Use - iForest'!C17</f>
        <v>1554.12</v>
      </c>
      <c r="H34" s="142" t="s">
        <v>1182</v>
      </c>
    </row>
    <row r="35" spans="1:9">
      <c r="A35" t="s">
        <v>1088</v>
      </c>
      <c r="B35">
        <f>'Indust. Energy Use - UNSD'!I34/10^3</f>
        <v>2142</v>
      </c>
      <c r="C35" s="549">
        <f>'Indust. Energy Use - MOSPI'!J38</f>
        <v>2138.4081000000001</v>
      </c>
      <c r="D35" s="19">
        <f>'Indust. Energy Use - GCAM'!F23*10^3</f>
        <v>1893.1760020000002</v>
      </c>
      <c r="E35" s="19">
        <f>'Indust. Energy Use - BEE'!I126</f>
        <v>1918.7267040000002</v>
      </c>
      <c r="F35" s="19">
        <f>SUM('Indust. Energy Use - ASI'!C44:C67,'Indust. Energy Use - ASI'!C71)</f>
        <v>1392.1571405020884</v>
      </c>
      <c r="H35" s="142" t="s">
        <v>1182</v>
      </c>
      <c r="I35" t="s">
        <v>1206</v>
      </c>
    </row>
    <row r="36" spans="1:9">
      <c r="A36" s="13" t="s">
        <v>1099</v>
      </c>
      <c r="B36" s="560">
        <f>SUM(B31:B35)</f>
        <v>14848.887492999887</v>
      </c>
      <c r="C36" s="560">
        <f>SUM(C31:C35)</f>
        <v>12001.713408000001</v>
      </c>
      <c r="D36" s="560">
        <f>SUM(D31:D35)</f>
        <v>10208.463309569464</v>
      </c>
      <c r="E36" s="560">
        <f>SUM(E31:E35)</f>
        <v>10053.499071600001</v>
      </c>
      <c r="F36" s="560">
        <f>SUM(F31:F35)</f>
        <v>7716.8507307716254</v>
      </c>
      <c r="G36" s="560">
        <f>SUM('Indust. Steam Use - iForest'!B12:B13)</f>
        <v>11349</v>
      </c>
      <c r="H36" s="559" t="s">
        <v>1182</v>
      </c>
      <c r="I36" t="s">
        <v>1205</v>
      </c>
    </row>
    <row r="38" spans="1:9">
      <c r="A38" s="10" t="s">
        <v>1204</v>
      </c>
      <c r="B38" s="16"/>
      <c r="C38" s="16"/>
      <c r="D38" s="16"/>
      <c r="E38" s="16"/>
      <c r="F38" s="16"/>
      <c r="G38" s="16"/>
      <c r="H38" s="16"/>
      <c r="I38" s="16"/>
    </row>
    <row r="39" spans="1:9">
      <c r="B39" s="4" t="s">
        <v>1191</v>
      </c>
      <c r="C39" s="4" t="s">
        <v>1190</v>
      </c>
      <c r="D39" s="4" t="s">
        <v>1189</v>
      </c>
      <c r="E39" s="4" t="s">
        <v>1188</v>
      </c>
      <c r="F39" s="4" t="s">
        <v>1187</v>
      </c>
      <c r="G39" s="4" t="s">
        <v>1186</v>
      </c>
      <c r="H39" s="550" t="s">
        <v>2</v>
      </c>
      <c r="I39" s="446" t="s">
        <v>16</v>
      </c>
    </row>
    <row r="40" spans="1:9">
      <c r="A40" t="s">
        <v>1185</v>
      </c>
      <c r="B40" s="549" cm="1">
        <f t="array" ref="B40">SUM('Indust. Energy Use - UNSD'!B35:C35,'Indust. Energy Use - UNSD'!B24:C24,-'Indust. Energy Use - UNSD'!B27:C27)/10^3</f>
        <v>3220.0496655000002</v>
      </c>
      <c r="C40" s="19">
        <f>SUM('Indust. Energy Use - MOSPI'!B39:C39)</f>
        <v>1697.2449839999999</v>
      </c>
      <c r="D40" s="19">
        <f>'Indust. Energy Use - GCAM'!B15*10^3</f>
        <v>3381.03</v>
      </c>
      <c r="E40" s="19">
        <f>'Indust. Energy Use - BEE'!I9+'Indust. Energy Use - BEE'!I22</f>
        <v>1260.729216</v>
      </c>
      <c r="F40" s="19">
        <f>SUM('Indust. Energy Use - ASI'!B59)</f>
        <v>2781.5064478311842</v>
      </c>
      <c r="H40" s="142" t="s">
        <v>1182</v>
      </c>
      <c r="I40" t="s">
        <v>1203</v>
      </c>
    </row>
    <row r="41" spans="1:9">
      <c r="A41" t="s">
        <v>44</v>
      </c>
      <c r="B41" s="19">
        <f>'Indust. Energy Use - UNSD'!E35/10^3</f>
        <v>41.982399999999998</v>
      </c>
      <c r="C41" s="549">
        <f>'Indust. Energy Use - MOSPI'!E39</f>
        <v>42.747228</v>
      </c>
      <c r="D41" s="19">
        <f>'Indust. Energy Use - GCAM'!C15*10^3</f>
        <v>30.639923</v>
      </c>
      <c r="E41" s="19">
        <f>SUM('Indust. Energy Use - BEE'!I35,'Indust. Energy Use - BEE'!I57)</f>
        <v>9.8389800000000012</v>
      </c>
      <c r="F41" s="19">
        <f>$B$32*'Indust. Energy Use - ASI'!D59</f>
        <v>343.49673237525707</v>
      </c>
      <c r="H41" s="142" t="s">
        <v>1182</v>
      </c>
    </row>
    <row r="42" spans="1:9">
      <c r="A42" t="s">
        <v>1184</v>
      </c>
      <c r="B42" s="549">
        <f>'Indust. Energy Use - UNSD'!F35/10^3</f>
        <v>31.219200000000001</v>
      </c>
      <c r="D42" s="19"/>
      <c r="E42" s="19"/>
      <c r="F42" s="19"/>
      <c r="H42" s="142" t="s">
        <v>1182</v>
      </c>
    </row>
    <row r="43" spans="1:9">
      <c r="A43" t="s">
        <v>1183</v>
      </c>
      <c r="B43" s="19"/>
      <c r="D43" s="19"/>
      <c r="E43" s="19"/>
      <c r="F43" s="19"/>
      <c r="H43" s="142" t="s">
        <v>1182</v>
      </c>
    </row>
    <row r="44" spans="1:9">
      <c r="A44" t="s">
        <v>1088</v>
      </c>
      <c r="D44" s="19">
        <f>'Indust. Energy Use - GCAM'!F15*10^3</f>
        <v>374.7285</v>
      </c>
      <c r="E44" s="19"/>
      <c r="F44" s="549">
        <f>'Indust. Energy Use - ASI'!C59</f>
        <v>466.56651192880503</v>
      </c>
      <c r="H44" s="142" t="s">
        <v>1182</v>
      </c>
    </row>
    <row r="46" spans="1:9">
      <c r="A46" s="10" t="s">
        <v>1202</v>
      </c>
      <c r="B46" s="16"/>
      <c r="C46" s="16"/>
      <c r="D46" s="16"/>
      <c r="E46" s="16"/>
      <c r="F46" s="16"/>
      <c r="G46" s="16"/>
      <c r="H46" s="16"/>
      <c r="I46" s="16"/>
    </row>
    <row r="47" spans="1:9">
      <c r="B47" s="4" t="s">
        <v>1191</v>
      </c>
      <c r="C47" s="4" t="s">
        <v>1190</v>
      </c>
      <c r="D47" s="4" t="s">
        <v>1189</v>
      </c>
      <c r="E47" s="4" t="s">
        <v>1188</v>
      </c>
      <c r="F47" s="4" t="s">
        <v>1187</v>
      </c>
      <c r="G47" s="4" t="s">
        <v>1186</v>
      </c>
      <c r="H47" s="550" t="s">
        <v>2</v>
      </c>
      <c r="I47" s="446" t="s">
        <v>16</v>
      </c>
    </row>
    <row r="48" spans="1:9">
      <c r="A48" t="s">
        <v>1185</v>
      </c>
      <c r="B48" s="19">
        <f>'Indust. Energy Use - UNSD'!B36/10^3</f>
        <v>16.223787600000001</v>
      </c>
      <c r="C48" s="19">
        <f>'Indust. Energy Use - MOSPI'!B40</f>
        <v>18.756864</v>
      </c>
      <c r="D48" s="19">
        <f>'Indust. Energy Use - GCAM'!B13*10^3</f>
        <v>37.171700000000001</v>
      </c>
      <c r="E48" s="549">
        <f>'Indust. Energy Use - BEE'!I10+'Indust. Energy Use - BEE'!I23+'Indust. Energy Use - BEE'!I13</f>
        <v>41.198112000000002</v>
      </c>
      <c r="F48" s="19">
        <f>SUM('Indust. Energy Use - ASI'!B55:B56)</f>
        <v>397.24501758499412</v>
      </c>
      <c r="G48" s="549" cm="1">
        <f t="array" ref="G48:G51">TRANSPOSE('Indust. Steam Use - iForest'!B83:E83)</f>
        <v>388.76550566512805</v>
      </c>
      <c r="H48" s="142" t="s">
        <v>1182</v>
      </c>
    </row>
    <row r="49" spans="1:9">
      <c r="A49" t="s">
        <v>44</v>
      </c>
      <c r="B49" s="19">
        <f>'Indust. Energy Use - UNSD'!E36/10^3</f>
        <v>489.221</v>
      </c>
      <c r="C49" s="549">
        <f>'Indust. Energy Use - MOSPI'!E40</f>
        <v>493.45624800000002</v>
      </c>
      <c r="D49" s="19">
        <f>'Indust. Energy Use - GCAM'!C13*10^3</f>
        <v>415.76670000000001</v>
      </c>
      <c r="E49" s="19">
        <f>SUM('Indust. Energy Use - BEE'!I36,'Indust. Energy Use - BEE'!I58,'Indust. Energy Use - BEE'!I71:I72,'Indust. Energy Use - BEE'!I94,'Indust. Energy Use - BEE'!I109,'Indust. Energy Use - BEE'!I112)</f>
        <v>608.45927040000004</v>
      </c>
      <c r="F49" s="19">
        <f>$B$32*SUM('Indust. Energy Use - ASI'!D55:D56)</f>
        <v>177.39830290455811</v>
      </c>
      <c r="G49" s="19">
        <v>61.679504976427452</v>
      </c>
      <c r="H49" s="142" t="s">
        <v>1182</v>
      </c>
    </row>
    <row r="50" spans="1:9">
      <c r="A50" t="s">
        <v>1184</v>
      </c>
      <c r="B50" s="19"/>
      <c r="D50" s="549">
        <f>'Indust. Energy Use - GCAM'!D13*10^3</f>
        <v>297.27699999999999</v>
      </c>
      <c r="E50" s="19"/>
      <c r="F50" s="19"/>
      <c r="G50" s="19">
        <v>132.22130854486952</v>
      </c>
      <c r="H50" s="142" t="s">
        <v>1182</v>
      </c>
    </row>
    <row r="51" spans="1:9">
      <c r="A51" t="s">
        <v>1183</v>
      </c>
      <c r="B51" s="19"/>
      <c r="D51" s="19"/>
      <c r="E51" s="19"/>
      <c r="F51" s="19"/>
      <c r="G51" s="549">
        <v>146.78742758044831</v>
      </c>
      <c r="H51" s="142" t="s">
        <v>1182</v>
      </c>
    </row>
    <row r="52" spans="1:9">
      <c r="A52" t="s">
        <v>1088</v>
      </c>
      <c r="D52" s="19">
        <f>'Indust. Energy Use - GCAM'!F13*10^3</f>
        <v>56.636600000000001</v>
      </c>
      <c r="E52" s="19"/>
      <c r="F52" s="549">
        <f>SUM('Indust. Energy Use - ASI'!C55:C56)</f>
        <v>183.92082057387773</v>
      </c>
      <c r="H52" s="142" t="s">
        <v>1182</v>
      </c>
    </row>
    <row r="54" spans="1:9">
      <c r="A54" s="10" t="s">
        <v>1201</v>
      </c>
      <c r="B54" s="16"/>
      <c r="C54" s="16"/>
      <c r="D54" s="16"/>
      <c r="E54" s="16"/>
      <c r="F54" s="16"/>
      <c r="G54" s="16"/>
      <c r="H54" s="16"/>
      <c r="I54" s="16"/>
    </row>
    <row r="55" spans="1:9">
      <c r="B55" s="4" t="s">
        <v>1191</v>
      </c>
      <c r="C55" s="4" t="s">
        <v>1190</v>
      </c>
      <c r="D55" s="4" t="s">
        <v>1189</v>
      </c>
      <c r="E55" s="4" t="s">
        <v>1188</v>
      </c>
      <c r="F55" s="4" t="s">
        <v>1187</v>
      </c>
      <c r="G55" s="4" t="s">
        <v>1186</v>
      </c>
      <c r="H55" s="550" t="s">
        <v>2</v>
      </c>
      <c r="I55" s="446" t="s">
        <v>16</v>
      </c>
    </row>
    <row r="56" spans="1:9">
      <c r="A56" t="s">
        <v>1185</v>
      </c>
      <c r="B56" s="19"/>
      <c r="D56" s="549">
        <f>'Indust. Energy Use - GCAM'!B11*10^3</f>
        <v>10.122999999999999</v>
      </c>
      <c r="E56" s="19"/>
      <c r="F56" s="19"/>
      <c r="H56" s="142" t="s">
        <v>1182</v>
      </c>
    </row>
    <row r="57" spans="1:9">
      <c r="A57" t="s">
        <v>44</v>
      </c>
      <c r="B57" s="19">
        <f>'Indust. Energy Use - UNSD'!E37/10^3</f>
        <v>16.2928</v>
      </c>
      <c r="C57" s="549">
        <f>'Indust. Energy Use - MOSPI'!E41</f>
        <v>16.747199999999999</v>
      </c>
      <c r="D57" s="19">
        <f>'Indust. Energy Use - GCAM'!C11*10^3</f>
        <v>7.03918</v>
      </c>
      <c r="E57" s="19">
        <f>'Indust. Energy Use - BEE'!I113</f>
        <v>17.124012</v>
      </c>
      <c r="F57" s="19"/>
      <c r="H57" s="142" t="s">
        <v>1182</v>
      </c>
    </row>
    <row r="58" spans="1:9">
      <c r="A58" t="s">
        <v>1184</v>
      </c>
      <c r="B58" s="19"/>
      <c r="D58" s="549">
        <f>'Indust. Energy Use - GCAM'!D11*10^3</f>
        <v>16.850899999999999</v>
      </c>
      <c r="E58" s="19"/>
      <c r="F58" s="19"/>
      <c r="H58" s="142" t="s">
        <v>1182</v>
      </c>
    </row>
    <row r="59" spans="1:9">
      <c r="A59" t="s">
        <v>1183</v>
      </c>
      <c r="B59" s="19"/>
      <c r="D59" s="549">
        <f>'Indust. Energy Use - GCAM'!E11*10^3</f>
        <v>0.79888700000000001</v>
      </c>
      <c r="E59" s="19"/>
      <c r="F59" s="19"/>
      <c r="H59" s="142" t="s">
        <v>1182</v>
      </c>
    </row>
    <row r="60" spans="1:9">
      <c r="A60" t="s">
        <v>1088</v>
      </c>
      <c r="D60" s="549">
        <f>'Indust. Energy Use - GCAM'!F11*10^3</f>
        <v>52.426200000000001</v>
      </c>
      <c r="E60" s="19"/>
      <c r="F60" s="19"/>
      <c r="H60" s="142" t="s">
        <v>1182</v>
      </c>
    </row>
    <row r="61" spans="1:9">
      <c r="D61" s="19"/>
      <c r="E61" s="19"/>
      <c r="F61" s="19"/>
    </row>
    <row r="62" spans="1:9">
      <c r="A62" s="10" t="s">
        <v>1200</v>
      </c>
      <c r="B62" s="16"/>
      <c r="C62" s="16"/>
      <c r="D62" s="552"/>
      <c r="E62" s="552"/>
      <c r="F62" s="552"/>
      <c r="G62" s="16"/>
      <c r="H62" s="16"/>
      <c r="I62" s="16"/>
    </row>
    <row r="63" spans="1:9">
      <c r="B63" s="4" t="s">
        <v>1191</v>
      </c>
      <c r="C63" s="4" t="s">
        <v>1190</v>
      </c>
      <c r="D63" s="551" t="s">
        <v>1189</v>
      </c>
      <c r="E63" s="4" t="s">
        <v>1188</v>
      </c>
      <c r="F63" s="4" t="s">
        <v>1187</v>
      </c>
      <c r="G63" s="4" t="s">
        <v>1186</v>
      </c>
      <c r="H63" s="550" t="s">
        <v>2</v>
      </c>
      <c r="I63" s="446" t="s">
        <v>16</v>
      </c>
    </row>
    <row r="64" spans="1:9">
      <c r="A64" t="s">
        <v>1185</v>
      </c>
      <c r="B64" s="19"/>
      <c r="D64" s="549">
        <f>'Indust. Energy Use - GCAM'!B12*10^3</f>
        <v>609.66100000000006</v>
      </c>
      <c r="E64" s="19">
        <f>'Indust. Energy Use - BEE'!I11+'Indust. Energy Use - BEE'!I24</f>
        <v>137.578248</v>
      </c>
      <c r="F64" s="19">
        <f>'Indust. Energy Use - ASI'!B58</f>
        <v>837.30949589683473</v>
      </c>
      <c r="H64" s="142" t="s">
        <v>1182</v>
      </c>
    </row>
    <row r="65" spans="1:9">
      <c r="A65" t="s">
        <v>44</v>
      </c>
      <c r="B65" s="19"/>
      <c r="C65" s="19"/>
      <c r="D65" s="549">
        <f>'Indust. Energy Use - GCAM'!C12*10^3</f>
        <v>6.35067</v>
      </c>
      <c r="E65" s="19">
        <f>SUM('Indust. Energy Use - BEE'!I37,'Indust. Energy Use - BEE'!I110)</f>
        <v>1.0467</v>
      </c>
      <c r="F65" s="19">
        <f>$B$32*'Indust. Energy Use - ASI'!D58</f>
        <v>187.21726984577356</v>
      </c>
      <c r="H65" s="142" t="s">
        <v>1182</v>
      </c>
    </row>
    <row r="66" spans="1:9">
      <c r="A66" t="s">
        <v>1184</v>
      </c>
      <c r="B66" s="19"/>
      <c r="D66" s="549">
        <f>'Indust. Energy Use - GCAM'!D12*10^3</f>
        <v>6.35067</v>
      </c>
      <c r="E66" s="19"/>
      <c r="F66" s="19"/>
      <c r="H66" s="142" t="s">
        <v>1182</v>
      </c>
    </row>
    <row r="67" spans="1:9">
      <c r="A67" t="s">
        <v>1183</v>
      </c>
      <c r="B67" s="19"/>
      <c r="D67" s="549">
        <f>'Indust. Energy Use - GCAM'!E12*10^3</f>
        <v>12.7012</v>
      </c>
      <c r="E67" s="19"/>
      <c r="F67" s="19"/>
      <c r="H67" s="142" t="s">
        <v>1182</v>
      </c>
    </row>
    <row r="68" spans="1:9">
      <c r="A68" t="s">
        <v>1088</v>
      </c>
      <c r="D68" s="549">
        <f>'Indust. Energy Use - GCAM'!F12*10^3</f>
        <v>74.166700000000006</v>
      </c>
      <c r="E68" s="19"/>
      <c r="F68" s="19">
        <f>'Indust. Energy Use - ASI'!C58</f>
        <v>134.47527969189059</v>
      </c>
      <c r="H68" s="142" t="s">
        <v>1182</v>
      </c>
    </row>
    <row r="69" spans="1:9">
      <c r="D69" s="19"/>
      <c r="E69" s="19"/>
      <c r="F69" s="19"/>
    </row>
    <row r="70" spans="1:9">
      <c r="A70" s="10" t="s">
        <v>1110</v>
      </c>
      <c r="B70" s="16"/>
      <c r="C70" s="16"/>
      <c r="D70" s="552"/>
      <c r="E70" s="552"/>
      <c r="F70" s="552"/>
      <c r="G70" s="16"/>
      <c r="H70" s="16"/>
      <c r="I70" s="16"/>
    </row>
    <row r="71" spans="1:9">
      <c r="B71" s="4" t="s">
        <v>1191</v>
      </c>
      <c r="C71" s="4" t="s">
        <v>1190</v>
      </c>
      <c r="D71" s="551" t="s">
        <v>1189</v>
      </c>
      <c r="E71" s="4" t="s">
        <v>1188</v>
      </c>
      <c r="F71" s="4" t="s">
        <v>1187</v>
      </c>
      <c r="G71" s="4" t="s">
        <v>1186</v>
      </c>
      <c r="H71" s="550" t="s">
        <v>2</v>
      </c>
      <c r="I71" s="446" t="s">
        <v>16</v>
      </c>
    </row>
    <row r="72" spans="1:9">
      <c r="A72" t="s">
        <v>1185</v>
      </c>
      <c r="B72" s="19"/>
      <c r="D72" s="19"/>
      <c r="E72" s="19"/>
      <c r="F72" s="549">
        <f>'Indust. Energy Use - ASI'!B63</f>
        <v>1.9050410316529895</v>
      </c>
      <c r="H72" s="142" t="s">
        <v>1182</v>
      </c>
    </row>
    <row r="73" spans="1:9">
      <c r="A73" t="s">
        <v>44</v>
      </c>
      <c r="B73" s="19">
        <f>'Indust. Energy Use - UNSD'!E38/10^3</f>
        <v>3.4791999999999996</v>
      </c>
      <c r="C73" s="549">
        <f>'Indust. Energy Use - MOSPI'!E42</f>
        <v>3.5587800000000001</v>
      </c>
      <c r="D73" s="19"/>
      <c r="E73" s="19"/>
      <c r="F73" s="19">
        <f>$B$32*'Indust. Energy Use - ASI'!D63</f>
        <v>35.682679242221297</v>
      </c>
      <c r="H73" s="142" t="s">
        <v>1182</v>
      </c>
    </row>
    <row r="74" spans="1:9">
      <c r="A74" t="s">
        <v>1184</v>
      </c>
      <c r="B74" s="19"/>
      <c r="D74" s="19"/>
      <c r="E74" s="19"/>
      <c r="F74" s="19"/>
      <c r="H74" s="142" t="s">
        <v>1182</v>
      </c>
    </row>
    <row r="75" spans="1:9">
      <c r="A75" t="s">
        <v>1183</v>
      </c>
      <c r="B75" s="19"/>
      <c r="D75" s="19"/>
      <c r="E75" s="19"/>
      <c r="F75" s="19"/>
      <c r="H75" s="142" t="s">
        <v>1182</v>
      </c>
    </row>
    <row r="76" spans="1:9">
      <c r="A76" t="s">
        <v>1088</v>
      </c>
      <c r="D76" s="19"/>
      <c r="E76" s="19"/>
      <c r="F76" s="549">
        <f>'Indust. Energy Use - ASI'!C63</f>
        <v>33.104565208145821</v>
      </c>
      <c r="H76" s="142" t="s">
        <v>1182</v>
      </c>
    </row>
    <row r="77" spans="1:9">
      <c r="D77" s="19"/>
      <c r="E77" s="19"/>
      <c r="F77" s="19"/>
    </row>
    <row r="78" spans="1:9">
      <c r="A78" s="10" t="s">
        <v>1199</v>
      </c>
      <c r="B78" s="16"/>
      <c r="C78" s="16"/>
      <c r="D78" s="552"/>
      <c r="E78" s="552"/>
      <c r="F78" s="552"/>
      <c r="G78" s="16"/>
      <c r="H78" s="16"/>
      <c r="I78" s="16"/>
    </row>
    <row r="79" spans="1:9">
      <c r="B79" s="4" t="s">
        <v>1191</v>
      </c>
      <c r="C79" s="4" t="s">
        <v>1190</v>
      </c>
      <c r="D79" s="551" t="s">
        <v>1189</v>
      </c>
      <c r="E79" s="4" t="s">
        <v>1188</v>
      </c>
      <c r="F79" s="4" t="s">
        <v>1187</v>
      </c>
      <c r="G79" s="4" t="s">
        <v>1186</v>
      </c>
      <c r="H79" s="550" t="s">
        <v>2</v>
      </c>
      <c r="I79" s="446" t="s">
        <v>16</v>
      </c>
    </row>
    <row r="80" spans="1:9">
      <c r="A80" t="s">
        <v>1185</v>
      </c>
      <c r="B80" s="19"/>
      <c r="D80" s="19"/>
      <c r="E80" s="19"/>
      <c r="F80" s="549">
        <f>SUM('Indust. Energy Use - ASI'!B45:B47)</f>
        <v>137.71981242672919</v>
      </c>
      <c r="G80" s="549" cm="1">
        <f t="array" ref="G80:G83">TRANSPOSE('Indust. Steam Use - iForest'!B78:E78)</f>
        <v>173.73615232899709</v>
      </c>
      <c r="H80" s="142" t="s">
        <v>1182</v>
      </c>
    </row>
    <row r="81" spans="1:9">
      <c r="A81" t="s">
        <v>44</v>
      </c>
      <c r="B81" s="19"/>
      <c r="D81" s="19"/>
      <c r="E81" s="19"/>
      <c r="F81" s="549">
        <f>$B$32*SUM('Indust. Energy Use - ASI'!D45:D47)</f>
        <v>158.36700044927454</v>
      </c>
      <c r="G81" s="19">
        <v>20.578679937139864</v>
      </c>
      <c r="H81" s="142" t="s">
        <v>1182</v>
      </c>
    </row>
    <row r="82" spans="1:9">
      <c r="A82" t="s">
        <v>1184</v>
      </c>
      <c r="B82" s="19"/>
      <c r="D82" s="19"/>
      <c r="E82" s="19"/>
      <c r="F82" s="19"/>
      <c r="G82" s="549">
        <v>18.829960672148729</v>
      </c>
      <c r="H82" s="142" t="s">
        <v>1182</v>
      </c>
    </row>
    <row r="83" spans="1:9">
      <c r="A83" t="s">
        <v>1183</v>
      </c>
      <c r="B83" s="19">
        <f>'Indust. Energy Use - UNSD'!G40/10^3</f>
        <v>450.27646999999996</v>
      </c>
      <c r="D83" s="549">
        <f>'Indust. Energy Use - GCAM'!E14*10^3</f>
        <v>372.798</v>
      </c>
      <c r="E83" s="19"/>
      <c r="F83" s="19"/>
      <c r="G83" s="549">
        <v>961.5522037381977</v>
      </c>
      <c r="H83" s="142" t="s">
        <v>1182</v>
      </c>
    </row>
    <row r="84" spans="1:9">
      <c r="A84" t="s">
        <v>1088</v>
      </c>
      <c r="D84" s="19">
        <f>'Indust. Energy Use - GCAM'!F14*10^3</f>
        <v>262.60499999999996</v>
      </c>
      <c r="E84" s="19"/>
      <c r="F84" s="549">
        <f>SUM('Indust. Energy Use - ASI'!C45:C47)</f>
        <v>125.9411083575156</v>
      </c>
      <c r="H84" s="142" t="s">
        <v>1182</v>
      </c>
    </row>
    <row r="85" spans="1:9">
      <c r="D85" s="19"/>
      <c r="E85" s="19"/>
      <c r="F85" s="19"/>
    </row>
    <row r="86" spans="1:9">
      <c r="A86" s="10" t="s">
        <v>1198</v>
      </c>
      <c r="B86" s="16"/>
      <c r="C86" s="16"/>
      <c r="D86" s="552"/>
      <c r="E86" s="552"/>
      <c r="F86" s="552"/>
      <c r="G86" s="16"/>
      <c r="H86" s="16"/>
      <c r="I86" s="16"/>
    </row>
    <row r="87" spans="1:9">
      <c r="B87" s="4" t="s">
        <v>1191</v>
      </c>
      <c r="C87" s="4" t="s">
        <v>1190</v>
      </c>
      <c r="D87" s="551" t="s">
        <v>1189</v>
      </c>
      <c r="E87" s="4" t="s">
        <v>1188</v>
      </c>
      <c r="F87" s="4" t="s">
        <v>1187</v>
      </c>
      <c r="G87" s="4" t="s">
        <v>1186</v>
      </c>
      <c r="H87" s="550" t="s">
        <v>2</v>
      </c>
      <c r="I87" s="446" t="s">
        <v>16</v>
      </c>
    </row>
    <row r="88" spans="1:9">
      <c r="A88" t="s">
        <v>1185</v>
      </c>
      <c r="B88" s="549">
        <f>'Indust. Energy Use - UNSD'!B41/10^3</f>
        <v>34.889457100000001</v>
      </c>
      <c r="C88" s="19">
        <f>SUM('Indust. Energy Use - MOSPI'!B44:C44)</f>
        <v>36.006479999999996</v>
      </c>
      <c r="D88" s="19">
        <f>'Indust. Energy Use - GCAM'!B16*10^3</f>
        <v>29.301299999999998</v>
      </c>
      <c r="E88" s="19">
        <f>'Indust. Energy Use - BEE'!I14+'Indust. Energy Use - BEE'!I26</f>
        <v>28.553976000000002</v>
      </c>
      <c r="F88" s="19">
        <f>SUM('Indust. Energy Use - ASI'!B52:B53,'Indust. Energy Use - ASI'!B70)</f>
        <v>170.66236811254396</v>
      </c>
      <c r="G88" s="549" cm="1">
        <f t="array" ref="G88:G91">TRANSPOSE('Indust. Steam Use - iForest'!B81:E81)</f>
        <v>164.48983759966433</v>
      </c>
      <c r="H88" s="142" t="s">
        <v>1182</v>
      </c>
    </row>
    <row r="89" spans="1:9">
      <c r="A89" t="s">
        <v>44</v>
      </c>
      <c r="B89" s="19"/>
      <c r="D89" s="19"/>
      <c r="E89" s="19"/>
      <c r="F89" s="549">
        <f>$B$32*SUM('Indust. Energy Use - ASI'!D52:D53,'Indust. Energy Use - ASI'!D70)</f>
        <v>40.301588228152347</v>
      </c>
      <c r="G89" s="19">
        <v>4.0139732844421161</v>
      </c>
      <c r="H89" s="142" t="s">
        <v>1182</v>
      </c>
    </row>
    <row r="90" spans="1:9">
      <c r="A90" t="s">
        <v>1184</v>
      </c>
      <c r="B90" s="19"/>
      <c r="D90" s="19"/>
      <c r="E90" s="19"/>
      <c r="F90" s="19"/>
      <c r="G90" s="19">
        <v>0</v>
      </c>
      <c r="H90" s="142" t="s">
        <v>1182</v>
      </c>
    </row>
    <row r="91" spans="1:9">
      <c r="A91" t="s">
        <v>1183</v>
      </c>
      <c r="B91" s="19"/>
      <c r="D91" s="549">
        <f>'Indust. Energy Use - GCAM'!E16*10^3</f>
        <v>395.29199999999997</v>
      </c>
      <c r="E91" s="19"/>
      <c r="F91" s="19"/>
      <c r="G91" s="19">
        <v>204.13484488406445</v>
      </c>
      <c r="H91" s="142" t="s">
        <v>1182</v>
      </c>
    </row>
    <row r="92" spans="1:9">
      <c r="A92" t="s">
        <v>1088</v>
      </c>
      <c r="D92" s="549">
        <f>'Indust. Energy Use - GCAM'!F16*10^3</f>
        <v>45.125400000000006</v>
      </c>
      <c r="E92" s="19"/>
      <c r="F92" s="19">
        <f>SUM('Indust. Energy Use - ASI'!C52:C53,'Indust. Energy Use - ASI'!C70)</f>
        <v>41.410884471886781</v>
      </c>
      <c r="H92" s="142" t="s">
        <v>1182</v>
      </c>
    </row>
    <row r="93" spans="1:9">
      <c r="D93" s="19"/>
      <c r="E93" s="19"/>
      <c r="F93" s="19"/>
    </row>
    <row r="94" spans="1:9">
      <c r="A94" s="10" t="s">
        <v>1197</v>
      </c>
      <c r="B94" s="16"/>
      <c r="C94" s="16"/>
      <c r="D94" s="552"/>
      <c r="E94" s="552"/>
      <c r="F94" s="552"/>
      <c r="G94" s="16"/>
      <c r="H94" s="16"/>
      <c r="I94" s="16"/>
    </row>
    <row r="95" spans="1:9">
      <c r="B95" s="4" t="s">
        <v>1191</v>
      </c>
      <c r="C95" s="4" t="s">
        <v>1190</v>
      </c>
      <c r="D95" s="551" t="s">
        <v>1189</v>
      </c>
      <c r="E95" s="4" t="s">
        <v>1188</v>
      </c>
      <c r="F95" s="4" t="s">
        <v>1187</v>
      </c>
      <c r="G95" s="4" t="s">
        <v>1186</v>
      </c>
      <c r="H95" s="550" t="s">
        <v>2</v>
      </c>
      <c r="I95" s="446" t="s">
        <v>16</v>
      </c>
    </row>
    <row r="96" spans="1:9">
      <c r="A96" t="s">
        <v>1185</v>
      </c>
      <c r="B96" s="19">
        <f>'Indust. Energy Use - UNSD'!B42/10^3</f>
        <v>42.365327599999993</v>
      </c>
      <c r="C96" s="19">
        <f>SUM('Indust. Energy Use - MOSPI'!B46:C46)</f>
        <v>19.677960000000002</v>
      </c>
      <c r="D96" s="19"/>
      <c r="E96" s="549">
        <f>'Indust. Energy Use - BEE'!I12+'Indust. Energy Use - BEE'!I25</f>
        <v>34.122420000000005</v>
      </c>
      <c r="F96" s="19">
        <f>SUM('Indust. Energy Use - ASI'!B48:B50)</f>
        <v>231.68229777256744</v>
      </c>
      <c r="G96" s="549" cm="1">
        <f t="array" ref="G96:G99">TRANSPOSE('Indust. Steam Use - iForest'!B79:E79)</f>
        <v>181.45892656315567</v>
      </c>
      <c r="H96" s="142" t="s">
        <v>1182</v>
      </c>
    </row>
    <row r="97" spans="1:9">
      <c r="A97" t="s">
        <v>44</v>
      </c>
      <c r="B97" s="19">
        <f>'Indust. Energy Use - UNSD'!E42/10^3</f>
        <v>6.3875999999999999</v>
      </c>
      <c r="C97" s="549">
        <f>'Indust. Energy Use - MOSPI'!E46</f>
        <v>6.4895400000000008</v>
      </c>
      <c r="D97" s="19"/>
      <c r="E97" s="19">
        <f>SUM('Indust. Energy Use - BEE'!I38,'Indust. Energy Use - BEE'!I59,'Indust. Energy Use - BEE'!I95,'Indust. Energy Use - BEE'!I111)</f>
        <v>2.4283440000000001</v>
      </c>
      <c r="F97" s="19">
        <f>$B$32*SUM('Indust. Energy Use - ASI'!D48:D50)</f>
        <v>81.622802922548132</v>
      </c>
      <c r="G97" s="19">
        <v>4.5227867993713993</v>
      </c>
      <c r="H97" s="142" t="s">
        <v>1182</v>
      </c>
    </row>
    <row r="98" spans="1:9">
      <c r="A98" t="s">
        <v>1184</v>
      </c>
      <c r="B98" s="19"/>
      <c r="D98" s="19"/>
      <c r="E98" s="19"/>
      <c r="F98" s="19"/>
      <c r="G98" s="549">
        <v>11.318555595280658</v>
      </c>
      <c r="H98" s="142" t="s">
        <v>1182</v>
      </c>
    </row>
    <row r="99" spans="1:9">
      <c r="A99" t="s">
        <v>1183</v>
      </c>
      <c r="B99" s="19"/>
      <c r="D99" s="19"/>
      <c r="E99" s="19"/>
      <c r="F99" s="19"/>
      <c r="G99" s="549">
        <v>165.20448326803262</v>
      </c>
      <c r="H99" s="142" t="s">
        <v>1182</v>
      </c>
    </row>
    <row r="100" spans="1:9">
      <c r="A100" t="s">
        <v>1088</v>
      </c>
      <c r="D100" s="19"/>
      <c r="E100" s="19"/>
      <c r="F100" s="19">
        <f>SUM('Indust. Energy Use - ASI'!C48:C50)</f>
        <v>143.22470704679776</v>
      </c>
      <c r="H100" s="142" t="s">
        <v>1182</v>
      </c>
    </row>
    <row r="101" spans="1:9">
      <c r="D101" s="19"/>
      <c r="E101" s="19"/>
      <c r="F101" s="19"/>
    </row>
    <row r="102" spans="1:9">
      <c r="A102" s="558" t="s">
        <v>1196</v>
      </c>
      <c r="B102" s="26"/>
      <c r="C102" s="26"/>
      <c r="D102" s="557"/>
      <c r="E102" s="557"/>
      <c r="F102" s="557"/>
      <c r="G102" s="26"/>
      <c r="H102" s="26"/>
      <c r="I102" s="26"/>
    </row>
    <row r="103" spans="1:9">
      <c r="B103" s="4" t="s">
        <v>1191</v>
      </c>
      <c r="C103" s="4" t="s">
        <v>1190</v>
      </c>
      <c r="D103" s="551" t="s">
        <v>1189</v>
      </c>
      <c r="E103" s="4" t="s">
        <v>1188</v>
      </c>
      <c r="F103" s="4" t="s">
        <v>1187</v>
      </c>
      <c r="G103" s="4" t="s">
        <v>1186</v>
      </c>
      <c r="H103" s="550" t="s">
        <v>2</v>
      </c>
      <c r="I103" s="446" t="s">
        <v>16</v>
      </c>
    </row>
    <row r="104" spans="1:9">
      <c r="A104" t="s">
        <v>1185</v>
      </c>
      <c r="B104" s="19"/>
      <c r="D104" s="19"/>
      <c r="E104" s="19"/>
      <c r="F104" s="549">
        <f>'Indust. Energy Use - ASI'!B54</f>
        <v>58.939038686987104</v>
      </c>
      <c r="G104" s="19" cm="1">
        <f t="array" ref="G104:G107">TRANSPOSE('Indust. Steam Use - iForest'!B82:E82)</f>
        <v>7.3550230801510699</v>
      </c>
      <c r="H104" s="142" t="s">
        <v>1182</v>
      </c>
    </row>
    <row r="105" spans="1:9">
      <c r="A105" t="s">
        <v>44</v>
      </c>
      <c r="B105" s="19">
        <f>SUM('Indust. Energy Use - UNSD'!D29:E29)/10^3</f>
        <v>139.46929999990016</v>
      </c>
      <c r="C105" s="549">
        <f>SUM('Indust. Energy Use - MOSPI'!D48:E48)</f>
        <v>465.61402799999996</v>
      </c>
      <c r="D105" s="19">
        <f>'Indust. Energy Use - GCAM'!C17*10^3</f>
        <v>464.6699999999999</v>
      </c>
      <c r="E105" s="19"/>
      <c r="F105" s="19">
        <f>$B$32*'Indust. Energy Use - ASI'!D54</f>
        <v>328.11059727141446</v>
      </c>
      <c r="G105" s="19">
        <v>58.2874148768989</v>
      </c>
      <c r="H105" s="142" t="s">
        <v>1182</v>
      </c>
    </row>
    <row r="106" spans="1:9">
      <c r="A106" t="s">
        <v>1184</v>
      </c>
      <c r="B106" s="19"/>
      <c r="D106" s="549">
        <f>'Indust. Energy Use - GCAM'!D17*10^3</f>
        <v>191.66900000000001</v>
      </c>
      <c r="E106" s="19"/>
      <c r="F106" s="19"/>
      <c r="G106" s="19">
        <v>56.592777976403291</v>
      </c>
      <c r="H106" s="142" t="s">
        <v>1182</v>
      </c>
    </row>
    <row r="107" spans="1:9">
      <c r="A107" t="s">
        <v>1183</v>
      </c>
      <c r="B107" s="19"/>
      <c r="D107" s="19"/>
      <c r="E107" s="19"/>
      <c r="F107" s="19"/>
      <c r="G107" s="549">
        <v>3.9928576016442925</v>
      </c>
      <c r="H107" s="142" t="s">
        <v>1182</v>
      </c>
    </row>
    <row r="108" spans="1:9">
      <c r="A108" t="s">
        <v>1088</v>
      </c>
      <c r="D108" s="19">
        <f>'Indust. Energy Use - GCAM'!F17*10^3</f>
        <v>18.166499999999999</v>
      </c>
      <c r="E108" s="19"/>
      <c r="F108" s="549">
        <f>'Indust. Energy Use - ASI'!C54</f>
        <v>21.207957676868467</v>
      </c>
      <c r="H108" s="142" t="s">
        <v>1182</v>
      </c>
    </row>
    <row r="109" spans="1:9">
      <c r="D109" s="19"/>
      <c r="E109" s="19"/>
      <c r="F109" s="19"/>
    </row>
    <row r="110" spans="1:9">
      <c r="A110" s="556" t="s">
        <v>1195</v>
      </c>
      <c r="B110" s="554"/>
      <c r="C110" s="554"/>
      <c r="D110" s="555"/>
      <c r="E110" s="555"/>
      <c r="F110" s="555"/>
      <c r="G110" s="555"/>
      <c r="H110" s="554"/>
      <c r="I110" s="554"/>
    </row>
    <row r="111" spans="1:9">
      <c r="B111" s="4" t="s">
        <v>1191</v>
      </c>
      <c r="C111" s="4" t="s">
        <v>1190</v>
      </c>
      <c r="D111" s="551" t="s">
        <v>1189</v>
      </c>
      <c r="E111" s="4" t="s">
        <v>1188</v>
      </c>
      <c r="F111" s="4" t="s">
        <v>1187</v>
      </c>
      <c r="G111" s="4" t="s">
        <v>1186</v>
      </c>
      <c r="H111" s="550" t="s">
        <v>2</v>
      </c>
      <c r="I111" s="446" t="s">
        <v>16</v>
      </c>
    </row>
    <row r="112" spans="1:9">
      <c r="A112" t="s">
        <v>1185</v>
      </c>
      <c r="B112" s="19">
        <f>'Indust. Energy Use - UNSD'!B44/10^3</f>
        <v>4162.7465031000002</v>
      </c>
      <c r="C112" s="19">
        <f>SUM('Indust. Energy Use - MOSPI'!B47:C47)</f>
        <v>5299.4002320000009</v>
      </c>
      <c r="D112" s="19">
        <f>'Indust. Energy Use - GCAM'!B18*10^3</f>
        <v>812.202</v>
      </c>
      <c r="E112" s="19">
        <f>'Indust. Energy Use - BEE'!I15+'Indust. Energy Use - BEE'!I27</f>
        <v>5770.8339120000001</v>
      </c>
      <c r="F112" s="19">
        <f>SUM('Indust. Energy Use - ASI'!B67,'Indust. Energy Use - ASI'!B71)</f>
        <v>78.341148886283705</v>
      </c>
      <c r="G112" s="19" cm="1">
        <f t="array" ref="G112:G115">TRANSPOSE('Indust. Steam Use - iForest'!B92:E92)</f>
        <v>104.38879185900126</v>
      </c>
      <c r="H112" s="142" t="s">
        <v>1182</v>
      </c>
    </row>
    <row r="113" spans="1:9">
      <c r="A113" t="s">
        <v>44</v>
      </c>
      <c r="B113" s="19">
        <f>'Indust. Energy Use - UNSD'!E44/10^3</f>
        <v>833.3039</v>
      </c>
      <c r="C113" s="19">
        <f>'Indust. Energy Use - MOSPI'!E47</f>
        <v>1444.4460000000001</v>
      </c>
      <c r="D113" s="19">
        <f>'Indust. Energy Use - GCAM'!C18*10^3</f>
        <v>762.279</v>
      </c>
      <c r="E113" s="19">
        <f>SUM('Indust. Energy Use - BEE'!I40,'Indust. Energy Use - BEE'!I61,'Indust. Energy Use - BEE'!I73,'Indust. Energy Use - BEE'!I96,'Indust. Energy Use - BEE'!I115)</f>
        <v>139.16923200000002</v>
      </c>
      <c r="F113" s="19">
        <f>$B$32*SUM('Indust. Energy Use - ASI'!D67,'Indust. Energy Use - ASI'!D71)</f>
        <v>45.129834532048314</v>
      </c>
      <c r="G113" s="19">
        <v>24.931862231534836</v>
      </c>
      <c r="H113" s="142" t="s">
        <v>1182</v>
      </c>
    </row>
    <row r="114" spans="1:9">
      <c r="A114" t="s">
        <v>1184</v>
      </c>
      <c r="B114" s="19">
        <f>'Indust. Energy Use - UNSD'!F44/10^3</f>
        <v>568.4751</v>
      </c>
      <c r="C114" s="19">
        <f>'Indust. Energy Use - MOSPI'!F47</f>
        <v>33.494399999999999</v>
      </c>
      <c r="D114" s="19">
        <f>'Indust. Energy Use - GCAM'!D18*10^3</f>
        <v>203.101</v>
      </c>
      <c r="E114" s="19"/>
      <c r="F114" s="19"/>
      <c r="G114" s="19">
        <v>129.0315337861995</v>
      </c>
      <c r="H114" s="142" t="s">
        <v>1182</v>
      </c>
    </row>
    <row r="115" spans="1:9">
      <c r="A115" t="s">
        <v>1183</v>
      </c>
      <c r="B115" s="19">
        <f>'Indust. Energy Use - UNSD'!G44/10^3</f>
        <v>2421.8649999999998</v>
      </c>
      <c r="D115" s="19">
        <f>'Indust. Energy Use - GCAM'!E18*10^3</f>
        <v>146.85251856946357</v>
      </c>
      <c r="E115" s="19"/>
      <c r="F115" s="19"/>
      <c r="G115" s="19">
        <v>117.78929924850662</v>
      </c>
      <c r="H115" s="142" t="s">
        <v>1182</v>
      </c>
    </row>
    <row r="116" spans="1:9">
      <c r="A116" t="s">
        <v>1088</v>
      </c>
      <c r="B116">
        <f>'Indust. Energy Use - UNSD'!I44/10^3</f>
        <v>2142</v>
      </c>
      <c r="C116" s="19">
        <f>'Indust. Energy Use - MOSPI'!J47</f>
        <v>2138.4081000000001</v>
      </c>
      <c r="D116" s="19">
        <f>'Indust. Energy Use - GCAM'!F18*10^3</f>
        <v>917.56400000000008</v>
      </c>
      <c r="E116" s="19"/>
      <c r="F116" s="19">
        <f>SUM('Indust. Energy Use - ASI'!C67,'Indust. Energy Use - ASI'!C71)</f>
        <v>30.55971669996562</v>
      </c>
      <c r="H116" s="142" t="s">
        <v>1182</v>
      </c>
      <c r="I116" t="s">
        <v>1194</v>
      </c>
    </row>
    <row r="117" spans="1:9">
      <c r="D117" s="19"/>
      <c r="E117" s="19"/>
      <c r="F117" s="19"/>
    </row>
    <row r="118" spans="1:9">
      <c r="A118" s="531" t="s">
        <v>1193</v>
      </c>
      <c r="B118" s="441"/>
      <c r="C118" s="441"/>
      <c r="D118" s="553"/>
      <c r="E118" s="553"/>
      <c r="F118" s="553"/>
      <c r="G118" s="441"/>
      <c r="H118" s="441"/>
      <c r="I118" s="441"/>
    </row>
    <row r="119" spans="1:9">
      <c r="B119" s="4" t="s">
        <v>1191</v>
      </c>
      <c r="C119" s="4" t="s">
        <v>1190</v>
      </c>
      <c r="D119" s="551" t="s">
        <v>1189</v>
      </c>
      <c r="E119" s="4" t="s">
        <v>1188</v>
      </c>
      <c r="F119" s="4" t="s">
        <v>1187</v>
      </c>
      <c r="G119" s="4" t="s">
        <v>1186</v>
      </c>
      <c r="H119" s="550" t="s">
        <v>2</v>
      </c>
      <c r="I119" s="446" t="s">
        <v>16</v>
      </c>
    </row>
    <row r="120" spans="1:9">
      <c r="A120" t="s">
        <v>1185</v>
      </c>
      <c r="B120" s="19"/>
      <c r="D120" s="19"/>
      <c r="E120" s="19"/>
      <c r="F120" s="19">
        <f>'Indust. Energy Use - ASI'!B44</f>
        <v>0.96717467760844078</v>
      </c>
      <c r="H120" s="142" t="s">
        <v>1182</v>
      </c>
    </row>
    <row r="121" spans="1:9">
      <c r="A121" t="s">
        <v>44</v>
      </c>
      <c r="B121" s="19">
        <f>'Indust. Energy Use - UNSD'!E39/10^3</f>
        <v>49.872099999999996</v>
      </c>
      <c r="C121" s="19">
        <f>'Indust. Energy Use - MOSPI'!E43</f>
        <v>50.074128000000002</v>
      </c>
      <c r="D121" s="19">
        <f>'Indust. Energy Use - GCAM'!C22*10^3</f>
        <v>74.510800000000003</v>
      </c>
      <c r="E121" s="19">
        <f>SUM('Indust. Energy Use - BEE'!I60,'Indust. Energy Use - BEE'!I114)</f>
        <v>72.808452000000017</v>
      </c>
      <c r="F121" s="19">
        <f>$B$32*'Indust. Energy Use - ASI'!D44</f>
        <v>1.2092618938584649</v>
      </c>
      <c r="H121" s="142" t="s">
        <v>1182</v>
      </c>
    </row>
    <row r="122" spans="1:9">
      <c r="A122" t="s">
        <v>1184</v>
      </c>
      <c r="B122" s="19"/>
      <c r="D122" s="19"/>
      <c r="E122" s="19"/>
      <c r="F122" s="19"/>
      <c r="H122" s="142" t="s">
        <v>1182</v>
      </c>
    </row>
    <row r="123" spans="1:9">
      <c r="A123" t="s">
        <v>1183</v>
      </c>
      <c r="B123" s="19"/>
      <c r="D123" s="19"/>
      <c r="E123" s="19"/>
      <c r="F123" s="19"/>
      <c r="H123" s="142" t="s">
        <v>1182</v>
      </c>
    </row>
    <row r="124" spans="1:9">
      <c r="A124" t="s">
        <v>1088</v>
      </c>
      <c r="D124" s="19">
        <f>'Indust. Energy Use - GCAM'!F22*10^3</f>
        <v>91.045500000000004</v>
      </c>
      <c r="E124" s="19"/>
      <c r="F124" s="19">
        <f>'Indust. Energy Use - ASI'!C44</f>
        <v>0.43502631566499289</v>
      </c>
      <c r="H124" s="142" t="s">
        <v>1182</v>
      </c>
    </row>
    <row r="125" spans="1:9">
      <c r="D125" s="19"/>
      <c r="E125" s="19"/>
      <c r="F125" s="19"/>
    </row>
    <row r="126" spans="1:9">
      <c r="A126" s="531" t="s">
        <v>1163</v>
      </c>
      <c r="B126" s="441"/>
      <c r="C126" s="441"/>
      <c r="D126" s="553"/>
      <c r="E126" s="553"/>
      <c r="F126" s="553"/>
      <c r="G126" s="441"/>
      <c r="H126" s="441"/>
      <c r="I126" s="441"/>
    </row>
    <row r="127" spans="1:9">
      <c r="B127" s="4" t="s">
        <v>1191</v>
      </c>
      <c r="C127" s="4" t="s">
        <v>1190</v>
      </c>
      <c r="D127" s="551" t="s">
        <v>1189</v>
      </c>
      <c r="E127" s="4" t="s">
        <v>1188</v>
      </c>
      <c r="F127" s="4" t="s">
        <v>1187</v>
      </c>
      <c r="G127" s="4" t="s">
        <v>1186</v>
      </c>
      <c r="H127" s="550" t="s">
        <v>2</v>
      </c>
      <c r="I127" s="446" t="s">
        <v>16</v>
      </c>
    </row>
    <row r="128" spans="1:9">
      <c r="A128" t="s">
        <v>1185</v>
      </c>
      <c r="B128" s="19">
        <f>'Indust. Energy Use - UNSD'!B43/10^3</f>
        <v>163.2744821</v>
      </c>
      <c r="C128" s="19">
        <f>SUM('Indust. Energy Use - MOSPI'!B45:C45)</f>
        <v>219.80700000000002</v>
      </c>
      <c r="D128" s="19"/>
      <c r="E128" s="19"/>
      <c r="F128" s="19"/>
      <c r="H128" s="142" t="s">
        <v>1182</v>
      </c>
    </row>
    <row r="129" spans="1:9">
      <c r="A129" t="s">
        <v>44</v>
      </c>
      <c r="B129" s="19">
        <f>'Indust. Energy Use - UNSD'!E43/10^3</f>
        <v>15.494200000000001</v>
      </c>
      <c r="C129" s="19">
        <f>'Indust. Energy Use - MOSPI'!E45</f>
        <v>15.742368000000001</v>
      </c>
      <c r="D129" s="19">
        <f>'Indust. Energy Use - GCAM'!C21*10^3</f>
        <v>30.599720000000001</v>
      </c>
      <c r="E129" s="19"/>
      <c r="F129" s="19"/>
      <c r="H129" s="142" t="s">
        <v>1182</v>
      </c>
    </row>
    <row r="130" spans="1:9">
      <c r="A130" t="s">
        <v>1184</v>
      </c>
      <c r="B130" s="19"/>
      <c r="D130" s="19"/>
      <c r="E130" s="19"/>
      <c r="F130" s="19"/>
      <c r="H130" s="142" t="s">
        <v>1182</v>
      </c>
    </row>
    <row r="131" spans="1:9">
      <c r="A131" t="s">
        <v>1183</v>
      </c>
      <c r="B131" s="19"/>
      <c r="D131" s="19"/>
      <c r="E131" s="19"/>
      <c r="F131" s="19"/>
      <c r="H131" s="142" t="s">
        <v>1182</v>
      </c>
    </row>
    <row r="132" spans="1:9">
      <c r="A132" t="s">
        <v>1088</v>
      </c>
      <c r="D132" s="19">
        <f>'Indust. Energy Use - GCAM'!F21*10^3</f>
        <v>0.71160199999999996</v>
      </c>
      <c r="E132" s="19"/>
      <c r="F132" s="19"/>
      <c r="H132" s="142" t="s">
        <v>1182</v>
      </c>
    </row>
    <row r="134" spans="1:9">
      <c r="A134" s="10" t="s">
        <v>1192</v>
      </c>
      <c r="B134" s="16"/>
      <c r="C134" s="16"/>
      <c r="D134" s="552"/>
      <c r="E134" s="552"/>
      <c r="F134" s="552"/>
      <c r="G134" s="16"/>
      <c r="H134" s="16"/>
      <c r="I134" s="16"/>
    </row>
    <row r="135" spans="1:9">
      <c r="B135" s="4" t="s">
        <v>1191</v>
      </c>
      <c r="C135" s="4" t="s">
        <v>1190</v>
      </c>
      <c r="D135" s="551" t="s">
        <v>1189</v>
      </c>
      <c r="E135" s="4" t="s">
        <v>1188</v>
      </c>
      <c r="F135" s="4" t="s">
        <v>1187</v>
      </c>
      <c r="G135" s="4" t="s">
        <v>1186</v>
      </c>
      <c r="H135" s="550" t="s">
        <v>2</v>
      </c>
      <c r="I135" s="446" t="s">
        <v>16</v>
      </c>
    </row>
    <row r="136" spans="1:9">
      <c r="A136" t="s">
        <v>1185</v>
      </c>
      <c r="B136" s="19"/>
      <c r="C136" s="19"/>
      <c r="D136" s="19"/>
      <c r="E136" s="19"/>
      <c r="F136" s="549">
        <f>SUM('Indust. Energy Use - ASI'!B51,'Indust. Energy Use - ASI'!B66)</f>
        <v>2.3153575615474793</v>
      </c>
      <c r="G136" s="549" cm="1">
        <f t="array" ref="G136:G139">TRANSPOSE('Indust. Steam Use - iForest'!B80:E80)</f>
        <v>84.740373059169116</v>
      </c>
      <c r="H136" s="142" t="s">
        <v>1182</v>
      </c>
    </row>
    <row r="137" spans="1:9">
      <c r="A137" t="s">
        <v>44</v>
      </c>
      <c r="B137" s="19"/>
      <c r="C137" s="19"/>
      <c r="D137" s="19"/>
      <c r="E137" s="19"/>
      <c r="F137" s="549">
        <f>$B$32*SUM('Indust. Energy Use - ASI'!D51,'Indust. Energy Use - ASI'!D66)</f>
        <v>12.0734892150269</v>
      </c>
      <c r="G137" s="19">
        <v>0</v>
      </c>
      <c r="H137" s="142" t="s">
        <v>1182</v>
      </c>
    </row>
    <row r="138" spans="1:9">
      <c r="A138" t="s">
        <v>1184</v>
      </c>
      <c r="B138" s="19"/>
      <c r="D138" s="19"/>
      <c r="E138" s="19"/>
      <c r="F138" s="19"/>
      <c r="G138" s="19">
        <v>4.0129424383267782</v>
      </c>
      <c r="H138" s="142" t="s">
        <v>1182</v>
      </c>
    </row>
    <row r="139" spans="1:9">
      <c r="A139" t="s">
        <v>1183</v>
      </c>
      <c r="B139" s="19"/>
      <c r="D139" s="19"/>
      <c r="E139" s="19"/>
      <c r="F139" s="19"/>
      <c r="G139" s="549">
        <v>283.84226475688865</v>
      </c>
      <c r="H139" s="142" t="s">
        <v>1182</v>
      </c>
    </row>
    <row r="140" spans="1:9">
      <c r="A140" t="s">
        <v>1088</v>
      </c>
      <c r="D140" s="19"/>
      <c r="E140" s="19"/>
      <c r="F140" s="549">
        <f>SUM('Indust. Energy Use - ASI'!C51,'Indust. Energy Use - ASI'!C66)</f>
        <v>8.2748201387362581</v>
      </c>
      <c r="H140" s="142" t="s">
        <v>1182</v>
      </c>
    </row>
    <row r="141" spans="1:9">
      <c r="D141" s="19"/>
      <c r="E141" s="19"/>
      <c r="F141" s="19"/>
    </row>
    <row r="142" spans="1:9">
      <c r="A142" s="10" t="s">
        <v>1114</v>
      </c>
      <c r="B142" s="16"/>
      <c r="C142" s="16"/>
      <c r="D142" s="552"/>
      <c r="E142" s="552"/>
      <c r="F142" s="552"/>
      <c r="G142" s="16"/>
      <c r="H142" s="16"/>
      <c r="I142" s="16"/>
    </row>
    <row r="143" spans="1:9">
      <c r="B143" s="4" t="s">
        <v>1191</v>
      </c>
      <c r="C143" s="4" t="s">
        <v>1190</v>
      </c>
      <c r="D143" s="551" t="s">
        <v>1189</v>
      </c>
      <c r="E143" s="4" t="s">
        <v>1188</v>
      </c>
      <c r="F143" s="4" t="s">
        <v>1187</v>
      </c>
      <c r="G143" s="4" t="s">
        <v>1186</v>
      </c>
      <c r="H143" s="550" t="s">
        <v>2</v>
      </c>
      <c r="I143" s="446" t="s">
        <v>16</v>
      </c>
    </row>
    <row r="144" spans="1:9">
      <c r="A144" t="s">
        <v>1185</v>
      </c>
      <c r="B144" s="19"/>
      <c r="C144" s="19"/>
      <c r="D144" s="19"/>
      <c r="E144" s="19"/>
      <c r="F144" s="549">
        <f>'Indust. Energy Use - ASI'!B57</f>
        <v>26.992966002344666</v>
      </c>
      <c r="G144" s="549" cm="1">
        <f t="array" ref="G144:G147">TRANSPOSE('Indust. Steam Use - iForest'!B84:E84)</f>
        <v>146.99538984473355</v>
      </c>
      <c r="H144" s="142" t="s">
        <v>1182</v>
      </c>
    </row>
    <row r="145" spans="1:9">
      <c r="A145" t="s">
        <v>44</v>
      </c>
      <c r="B145" s="19"/>
      <c r="C145" s="19"/>
      <c r="D145" s="19"/>
      <c r="E145" s="19"/>
      <c r="F145" s="549">
        <f>$B$32*'Indust. Energy Use - ASI'!D57</f>
        <v>48.561215548004625</v>
      </c>
      <c r="G145" s="19">
        <v>41.835777894185441</v>
      </c>
      <c r="H145" s="142" t="s">
        <v>1182</v>
      </c>
    </row>
    <row r="146" spans="1:9">
      <c r="A146" t="s">
        <v>1184</v>
      </c>
      <c r="B146" s="19"/>
      <c r="D146" s="19"/>
      <c r="E146" s="19"/>
      <c r="F146" s="19"/>
      <c r="G146" s="549">
        <v>79.692920986771554</v>
      </c>
      <c r="H146" s="142" t="s">
        <v>1182</v>
      </c>
    </row>
    <row r="147" spans="1:9">
      <c r="A147" t="s">
        <v>1183</v>
      </c>
      <c r="B147" s="19"/>
      <c r="D147" s="19"/>
      <c r="E147" s="19"/>
      <c r="F147" s="19"/>
      <c r="G147" s="549">
        <v>102.51661892221721</v>
      </c>
      <c r="H147" s="142" t="s">
        <v>1182</v>
      </c>
    </row>
    <row r="148" spans="1:9">
      <c r="A148" t="s">
        <v>1088</v>
      </c>
      <c r="D148" s="19"/>
      <c r="E148" s="19"/>
      <c r="F148" s="549">
        <f>'Indust. Energy Use - ASI'!C57</f>
        <v>76.370226157309702</v>
      </c>
      <c r="H148" s="142" t="s">
        <v>1182</v>
      </c>
    </row>
    <row r="150" spans="1:9">
      <c r="A150" s="10" t="s">
        <v>1109</v>
      </c>
      <c r="B150" s="16"/>
      <c r="C150" s="16"/>
      <c r="D150" s="552"/>
      <c r="E150" s="552"/>
      <c r="F150" s="552"/>
      <c r="G150" s="16"/>
      <c r="H150" s="16"/>
      <c r="I150" s="16"/>
    </row>
    <row r="151" spans="1:9">
      <c r="B151" s="4" t="s">
        <v>1191</v>
      </c>
      <c r="C151" s="4" t="s">
        <v>1190</v>
      </c>
      <c r="D151" s="551" t="s">
        <v>1189</v>
      </c>
      <c r="E151" s="4" t="s">
        <v>1188</v>
      </c>
      <c r="F151" s="4" t="s">
        <v>1187</v>
      </c>
      <c r="G151" s="4" t="s">
        <v>1186</v>
      </c>
      <c r="H151" s="550" t="s">
        <v>2</v>
      </c>
      <c r="I151" s="446" t="s">
        <v>16</v>
      </c>
    </row>
    <row r="152" spans="1:9">
      <c r="A152" t="s">
        <v>1185</v>
      </c>
      <c r="B152" s="19"/>
      <c r="C152" s="19"/>
      <c r="D152" s="19"/>
      <c r="E152" s="19"/>
      <c r="F152" s="549">
        <f>SUM('Indust. Energy Use - ASI'!B64:B65)</f>
        <v>1.3481828839390386</v>
      </c>
      <c r="H152" s="142" t="s">
        <v>1182</v>
      </c>
    </row>
    <row r="153" spans="1:9">
      <c r="A153" t="s">
        <v>44</v>
      </c>
      <c r="B153" s="19"/>
      <c r="C153" s="19"/>
      <c r="D153" s="19"/>
      <c r="E153" s="19"/>
      <c r="F153" s="549">
        <f>$B$32*SUM('Indust. Energy Use - ASI'!D64:D65)</f>
        <v>62.672748151748252</v>
      </c>
      <c r="H153" s="142" t="s">
        <v>1182</v>
      </c>
    </row>
    <row r="154" spans="1:9">
      <c r="A154" t="s">
        <v>1184</v>
      </c>
      <c r="B154" s="19"/>
      <c r="D154" s="19"/>
      <c r="E154" s="19"/>
      <c r="F154" s="19"/>
      <c r="H154" s="142" t="s">
        <v>1182</v>
      </c>
    </row>
    <row r="155" spans="1:9">
      <c r="A155" t="s">
        <v>1183</v>
      </c>
      <c r="B155" s="19"/>
      <c r="D155" s="19"/>
      <c r="E155" s="19"/>
      <c r="F155" s="19"/>
      <c r="H155" s="142" t="s">
        <v>1182</v>
      </c>
    </row>
    <row r="156" spans="1:9">
      <c r="A156" t="s">
        <v>1088</v>
      </c>
      <c r="D156" s="19"/>
      <c r="E156" s="19"/>
      <c r="F156" s="549">
        <f>SUM('Indust. Energy Use - ASI'!C64:C65)</f>
        <v>64.615112695553492</v>
      </c>
      <c r="H156" s="142" t="s">
        <v>1182</v>
      </c>
    </row>
    <row r="158" spans="1:9">
      <c r="A158" s="10" t="s">
        <v>1108</v>
      </c>
      <c r="B158" s="16"/>
      <c r="C158" s="16"/>
      <c r="D158" s="552"/>
      <c r="E158" s="552"/>
      <c r="F158" s="552"/>
      <c r="G158" s="16"/>
      <c r="H158" s="16"/>
      <c r="I158" s="16"/>
    </row>
    <row r="159" spans="1:9">
      <c r="B159" s="4" t="s">
        <v>1191</v>
      </c>
      <c r="C159" s="4" t="s">
        <v>1190</v>
      </c>
      <c r="D159" s="551" t="s">
        <v>1189</v>
      </c>
      <c r="E159" s="4" t="s">
        <v>1188</v>
      </c>
      <c r="F159" s="4" t="s">
        <v>1187</v>
      </c>
      <c r="G159" s="4" t="s">
        <v>1186</v>
      </c>
      <c r="H159" s="550" t="s">
        <v>2</v>
      </c>
      <c r="I159" s="446" t="s">
        <v>16</v>
      </c>
    </row>
    <row r="160" spans="1:9">
      <c r="A160" t="s">
        <v>1185</v>
      </c>
      <c r="B160" s="19"/>
      <c r="C160" s="19"/>
      <c r="D160" s="19"/>
      <c r="E160" s="19"/>
      <c r="F160" s="549">
        <f>SUM('Indust. Energy Use - ASI'!B61:B62)</f>
        <v>2.9308323563892145E-2</v>
      </c>
      <c r="H160" s="142" t="s">
        <v>1182</v>
      </c>
    </row>
    <row r="161" spans="1:9">
      <c r="A161" t="s">
        <v>44</v>
      </c>
      <c r="B161" s="19"/>
      <c r="C161" s="19"/>
      <c r="D161" s="19"/>
      <c r="E161" s="19"/>
      <c r="F161" s="549">
        <f>$B$32*SUM('Indust. Energy Use - ASI'!D61:D62)</f>
        <v>26.705777741791898</v>
      </c>
      <c r="H161" s="142" t="s">
        <v>1182</v>
      </c>
    </row>
    <row r="162" spans="1:9">
      <c r="A162" t="s">
        <v>1184</v>
      </c>
      <c r="B162" s="19"/>
      <c r="D162" s="19"/>
      <c r="E162" s="19"/>
      <c r="F162" s="19"/>
      <c r="H162" s="142" t="s">
        <v>1182</v>
      </c>
    </row>
    <row r="163" spans="1:9">
      <c r="A163" t="s">
        <v>1183</v>
      </c>
      <c r="B163" s="19"/>
      <c r="D163" s="19"/>
      <c r="E163" s="19"/>
      <c r="F163" s="19"/>
      <c r="H163" s="142" t="s">
        <v>1182</v>
      </c>
    </row>
    <row r="164" spans="1:9">
      <c r="A164" t="s">
        <v>1088</v>
      </c>
      <c r="D164" s="19"/>
      <c r="E164" s="19"/>
      <c r="F164" s="549">
        <f>SUM('Indust. Energy Use - ASI'!C61:C62)</f>
        <v>34.223802917513034</v>
      </c>
      <c r="H164" s="142" t="s">
        <v>1182</v>
      </c>
    </row>
    <row r="166" spans="1:9">
      <c r="A166" s="10" t="s">
        <v>1107</v>
      </c>
      <c r="B166" s="16"/>
      <c r="C166" s="16"/>
      <c r="D166" s="552"/>
      <c r="E166" s="552"/>
      <c r="F166" s="552"/>
      <c r="G166" s="16"/>
      <c r="H166" s="16"/>
      <c r="I166" s="16"/>
    </row>
    <row r="167" spans="1:9">
      <c r="B167" s="4" t="s">
        <v>1191</v>
      </c>
      <c r="C167" s="4" t="s">
        <v>1190</v>
      </c>
      <c r="D167" s="551" t="s">
        <v>1189</v>
      </c>
      <c r="E167" s="4" t="s">
        <v>1188</v>
      </c>
      <c r="F167" s="4" t="s">
        <v>1187</v>
      </c>
      <c r="G167" s="4" t="s">
        <v>1186</v>
      </c>
      <c r="H167" s="550" t="s">
        <v>2</v>
      </c>
      <c r="I167" s="446" t="s">
        <v>16</v>
      </c>
    </row>
    <row r="168" spans="1:9">
      <c r="A168" t="s">
        <v>1185</v>
      </c>
      <c r="B168" s="19"/>
      <c r="C168" s="19"/>
      <c r="D168" s="19"/>
      <c r="E168" s="19"/>
      <c r="F168" s="549">
        <f>'Indust. Energy Use - ASI'!B60</f>
        <v>2.2274325908558033</v>
      </c>
      <c r="H168" s="142" t="s">
        <v>1182</v>
      </c>
    </row>
    <row r="169" spans="1:9">
      <c r="A169" t="s">
        <v>44</v>
      </c>
      <c r="B169" s="19"/>
      <c r="C169" s="19"/>
      <c r="D169" s="19"/>
      <c r="E169" s="19"/>
      <c r="F169" s="549">
        <f>$B$32*'Indust. Energy Use - ASI'!D60</f>
        <v>38.791522264653352</v>
      </c>
      <c r="H169" s="142" t="s">
        <v>1182</v>
      </c>
    </row>
    <row r="170" spans="1:9">
      <c r="A170" t="s">
        <v>1184</v>
      </c>
      <c r="B170" s="19"/>
      <c r="D170" s="19"/>
      <c r="E170" s="19"/>
      <c r="F170" s="19"/>
      <c r="H170" s="142" t="s">
        <v>1182</v>
      </c>
    </row>
    <row r="171" spans="1:9">
      <c r="A171" t="s">
        <v>1183</v>
      </c>
      <c r="B171" s="19"/>
      <c r="D171" s="19"/>
      <c r="E171" s="19"/>
      <c r="F171" s="19"/>
      <c r="H171" s="142" t="s">
        <v>1182</v>
      </c>
    </row>
    <row r="172" spans="1:9">
      <c r="A172" t="s">
        <v>1088</v>
      </c>
      <c r="D172" s="19"/>
      <c r="E172" s="19"/>
      <c r="F172" s="549">
        <f>'Indust. Energy Use - ASI'!C60</f>
        <v>28.372035870238783</v>
      </c>
      <c r="H172" s="142" t="s">
        <v>1182</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EAFA1-2E8E-409E-8C43-4322028D496D}">
  <sheetPr>
    <tabColor rgb="FF7E0000"/>
  </sheetPr>
  <dimension ref="A1:J28"/>
  <sheetViews>
    <sheetView workbookViewId="0"/>
  </sheetViews>
  <sheetFormatPr defaultColWidth="8.7109375" defaultRowHeight="15"/>
  <cols>
    <col min="1" max="1" width="40.28515625" customWidth="1"/>
    <col min="2" max="7" width="21" customWidth="1"/>
    <col min="8" max="8" width="21" style="142" customWidth="1"/>
  </cols>
  <sheetData>
    <row r="1" spans="1:10">
      <c r="A1" s="548" t="s">
        <v>1178</v>
      </c>
    </row>
    <row r="3" spans="1:10">
      <c r="A3" s="536" t="s">
        <v>1222</v>
      </c>
      <c r="B3" s="535"/>
      <c r="C3" s="535"/>
      <c r="D3" s="535"/>
      <c r="E3" s="535"/>
      <c r="F3" s="535"/>
      <c r="G3" s="535"/>
      <c r="H3" s="547"/>
    </row>
    <row r="4" spans="1:10" s="24" customFormat="1">
      <c r="A4" s="546" t="s">
        <v>1176</v>
      </c>
      <c r="B4" s="518" t="s">
        <v>1160</v>
      </c>
      <c r="C4" s="518" t="s">
        <v>1159</v>
      </c>
      <c r="D4" s="518" t="s">
        <v>134</v>
      </c>
      <c r="E4" s="518" t="s">
        <v>135</v>
      </c>
      <c r="F4" s="518" t="s">
        <v>132</v>
      </c>
      <c r="G4" s="518" t="s">
        <v>1219</v>
      </c>
      <c r="H4" s="517" t="s">
        <v>2</v>
      </c>
      <c r="I4" s="136" t="s">
        <v>1099</v>
      </c>
      <c r="J4" s="136" t="s">
        <v>1080</v>
      </c>
    </row>
    <row r="5" spans="1:10">
      <c r="A5" s="6" t="s">
        <v>1170</v>
      </c>
      <c r="B5" s="476">
        <f>'GCAM Industry Final Energy Use'!I9</f>
        <v>1.0123E-2</v>
      </c>
      <c r="C5" s="476">
        <f>'GCAM Industry Final Energy Use'!I10</f>
        <v>7.0391799999999999E-3</v>
      </c>
      <c r="D5" s="476">
        <f>'GCAM Industry Final Energy Use'!I11</f>
        <v>1.6850899999999999E-2</v>
      </c>
      <c r="E5" s="476">
        <f>'GCAM Industry Final Energy Use'!I8</f>
        <v>7.9888699999999997E-4</v>
      </c>
      <c r="F5" s="476">
        <f>'GCAM Industry Final Energy Use'!I12</f>
        <v>5.2426199999999999E-2</v>
      </c>
      <c r="G5" s="476"/>
      <c r="H5" s="479" t="s">
        <v>1091</v>
      </c>
      <c r="I5" s="6">
        <f t="shared" ref="I5:I15" si="0">SUM(B5:G5)</f>
        <v>8.7238167000000005E-2</v>
      </c>
      <c r="J5">
        <f t="shared" ref="J5:J11" si="1">_xlfn.RANK.EQ(I5,$I$5:$I$11)</f>
        <v>7</v>
      </c>
    </row>
    <row r="6" spans="1:10">
      <c r="A6" s="6" t="s">
        <v>1127</v>
      </c>
      <c r="B6" s="476">
        <f>'GCAM Industry Final Energy Use'!I18</f>
        <v>0.60966100000000001</v>
      </c>
      <c r="C6" s="476">
        <f>'GCAM Industry Final Energy Use'!I20</f>
        <v>6.3506700000000001E-3</v>
      </c>
      <c r="D6" s="476">
        <f>'GCAM Industry Final Energy Use'!I21</f>
        <v>6.3506700000000001E-3</v>
      </c>
      <c r="E6" s="476">
        <f>'GCAM Industry Final Energy Use'!I17</f>
        <v>1.2701199999999999E-2</v>
      </c>
      <c r="F6" s="585">
        <f>'GCAM Industry Final Energy Use'!I19</f>
        <v>7.4166700000000002E-2</v>
      </c>
      <c r="G6" s="585"/>
      <c r="H6" s="479" t="s">
        <v>1091</v>
      </c>
      <c r="I6" s="6">
        <f t="shared" si="0"/>
        <v>0.70923024000000001</v>
      </c>
      <c r="J6">
        <f t="shared" si="1"/>
        <v>3</v>
      </c>
    </row>
    <row r="7" spans="1:10">
      <c r="A7" s="6" t="s">
        <v>1115</v>
      </c>
      <c r="B7" s="476">
        <f>'GCAM Industry Final Energy Use'!I23</f>
        <v>3.7171700000000002E-2</v>
      </c>
      <c r="C7" s="476">
        <f>'GCAM Industry Final Energy Use'!I14+'GCAM Industry Final Energy Use'!I25</f>
        <v>0.41576669999999999</v>
      </c>
      <c r="D7" s="476">
        <f>'GCAM Industry Final Energy Use'!I15</f>
        <v>0.29727700000000001</v>
      </c>
      <c r="E7" s="476"/>
      <c r="F7" s="585">
        <f>'GCAM Industry Final Energy Use'!I24</f>
        <v>5.6636600000000002E-2</v>
      </c>
      <c r="G7" s="585"/>
      <c r="H7" s="479" t="s">
        <v>1091</v>
      </c>
      <c r="I7" s="6">
        <f t="shared" si="0"/>
        <v>0.80685200000000001</v>
      </c>
      <c r="J7">
        <f t="shared" si="1"/>
        <v>2</v>
      </c>
    </row>
    <row r="8" spans="1:10">
      <c r="A8" s="6" t="s">
        <v>1169</v>
      </c>
      <c r="B8" s="476"/>
      <c r="C8" s="476">
        <f>'GCAM Industry Final Energy Use'!I36</f>
        <v>2.51139E-4</v>
      </c>
      <c r="D8" s="476"/>
      <c r="E8" s="476">
        <f>'GCAM Industry Final Energy Use'!I33</f>
        <v>0.37279800000000002</v>
      </c>
      <c r="F8" s="585">
        <f>'GCAM Industry Final Energy Use'!I34</f>
        <v>0.26260499999999998</v>
      </c>
      <c r="G8" s="585"/>
      <c r="H8" s="479" t="s">
        <v>1091</v>
      </c>
      <c r="I8" s="6">
        <f t="shared" si="0"/>
        <v>0.63565413900000001</v>
      </c>
      <c r="J8">
        <f t="shared" si="1"/>
        <v>5</v>
      </c>
    </row>
    <row r="9" spans="1:10">
      <c r="A9" s="6" t="s">
        <v>1168</v>
      </c>
      <c r="B9" s="476">
        <f>'GCAM Industry Final Energy Use'!I39</f>
        <v>3.38103</v>
      </c>
      <c r="C9" s="476">
        <f>'GCAM Industry Final Energy Use'!I41</f>
        <v>3.0639922999999999E-2</v>
      </c>
      <c r="D9" s="476">
        <f>'GCAM Industry Final Energy Use'!I42</f>
        <v>0</v>
      </c>
      <c r="E9" s="476">
        <f>'GCAM Industry Final Energy Use'!I38</f>
        <v>0</v>
      </c>
      <c r="F9" s="585">
        <f>'GCAM Industry Final Energy Use'!I40</f>
        <v>0.37472850000000002</v>
      </c>
      <c r="G9" s="585"/>
      <c r="H9" s="479" t="s">
        <v>1091</v>
      </c>
      <c r="I9" s="6">
        <f t="shared" si="0"/>
        <v>3.7863984229999996</v>
      </c>
      <c r="J9">
        <f t="shared" si="1"/>
        <v>1</v>
      </c>
    </row>
    <row r="10" spans="1:10">
      <c r="A10" s="6" t="s">
        <v>1167</v>
      </c>
      <c r="B10" s="476">
        <f>'GCAM Industry Final Energy Use'!I55</f>
        <v>2.9301299999999999E-2</v>
      </c>
      <c r="C10" s="476"/>
      <c r="D10" s="476"/>
      <c r="E10" s="476">
        <f>'GCAM Industry Final Energy Use'!I57</f>
        <v>0.39529199999999998</v>
      </c>
      <c r="F10" s="585">
        <f>'GCAM Industry Final Energy Use'!I56</f>
        <v>4.5125400000000003E-2</v>
      </c>
      <c r="G10" s="585"/>
      <c r="H10" s="479" t="s">
        <v>1091</v>
      </c>
      <c r="I10" s="6">
        <f t="shared" si="0"/>
        <v>0.46971869999999993</v>
      </c>
      <c r="J10">
        <f t="shared" si="1"/>
        <v>6</v>
      </c>
    </row>
    <row r="11" spans="1:10">
      <c r="A11" s="6" t="s">
        <v>1166</v>
      </c>
      <c r="B11" s="476"/>
      <c r="C11" s="476">
        <f>'GCAM Refining'!K36</f>
        <v>0.46466999999999992</v>
      </c>
      <c r="D11" s="476">
        <f>'GCAM Refining'!K37</f>
        <v>0.19166900000000001</v>
      </c>
      <c r="E11" s="476"/>
      <c r="F11" s="585">
        <f>'GCAM Refining'!K35</f>
        <v>1.8166499999999999E-2</v>
      </c>
      <c r="G11" s="585"/>
      <c r="H11" s="479" t="s">
        <v>1091</v>
      </c>
      <c r="I11" s="6">
        <f t="shared" si="0"/>
        <v>0.67450549999999987</v>
      </c>
      <c r="J11">
        <f t="shared" si="1"/>
        <v>4</v>
      </c>
    </row>
    <row r="12" spans="1:10">
      <c r="A12" s="6" t="s">
        <v>1165</v>
      </c>
      <c r="B12" s="476">
        <f>'GCAM Industry Final Energy Use'!I50</f>
        <v>0.81220199999999998</v>
      </c>
      <c r="C12" s="476">
        <f>'GCAM Industry Final Energy Use'!I52</f>
        <v>0.76227900000000004</v>
      </c>
      <c r="D12" s="476">
        <f>'GCAM Industry Final Energy Use'!I53</f>
        <v>0.203101</v>
      </c>
      <c r="E12" s="588">
        <f>E10*SUM('India Production by Subindustry'!C15,'India Production by Subindustry'!C30)/'India Production by Subindustry'!C16</f>
        <v>0.14685251856946357</v>
      </c>
      <c r="F12" s="585">
        <f>'GCAM Industry Final Energy Use'!I51</f>
        <v>0.91756400000000005</v>
      </c>
      <c r="G12" s="585"/>
      <c r="H12" s="479" t="s">
        <v>1091</v>
      </c>
      <c r="I12" s="6">
        <f t="shared" si="0"/>
        <v>2.8419985185694636</v>
      </c>
      <c r="J12">
        <v>8</v>
      </c>
    </row>
    <row r="13" spans="1:10">
      <c r="A13" s="542" t="s">
        <v>1164</v>
      </c>
      <c r="B13" s="586"/>
      <c r="C13" s="586">
        <f>'GCAM Industry Final Energy Use'!I6</f>
        <v>0.4325812</v>
      </c>
      <c r="D13" s="586">
        <f>'GCAM Industry Final Energy Use'!I7</f>
        <v>5.6091999999999999E-3</v>
      </c>
      <c r="E13" s="586"/>
      <c r="F13" s="587">
        <f>'GCAM Industry Final Energy Use'!I5</f>
        <v>0.20672099999999999</v>
      </c>
      <c r="G13" s="587"/>
      <c r="H13" s="543" t="s">
        <v>1091</v>
      </c>
      <c r="I13" s="542">
        <f t="shared" si="0"/>
        <v>0.64491140000000002</v>
      </c>
      <c r="J13" s="16">
        <f>_xlfn.RANK.EQ(I13,$I$13:$I$15)</f>
        <v>1</v>
      </c>
    </row>
    <row r="14" spans="1:10">
      <c r="A14" s="542" t="s">
        <v>1163</v>
      </c>
      <c r="B14" s="586"/>
      <c r="C14" s="586">
        <f>'GCAM Industry Final Energy Use'!I31</f>
        <v>3.059972E-2</v>
      </c>
      <c r="D14" s="586"/>
      <c r="E14" s="586"/>
      <c r="F14" s="587">
        <f>'GCAM Industry Final Energy Use'!I30</f>
        <v>7.1160199999999998E-4</v>
      </c>
      <c r="G14" s="587"/>
      <c r="H14" s="543" t="s">
        <v>1091</v>
      </c>
      <c r="I14" s="542">
        <f t="shared" si="0"/>
        <v>3.1311322000000003E-2</v>
      </c>
      <c r="J14" s="16">
        <f>_xlfn.RANK.EQ(I14,$I$13:$I$15)</f>
        <v>3</v>
      </c>
    </row>
    <row r="15" spans="1:10">
      <c r="A15" s="542" t="s">
        <v>1162</v>
      </c>
      <c r="B15" s="586"/>
      <c r="C15" s="586">
        <f>'GCAM Industry Final Energy Use'!I46</f>
        <v>7.4510800000000002E-2</v>
      </c>
      <c r="D15" s="586"/>
      <c r="E15" s="586"/>
      <c r="F15" s="587">
        <f>'GCAM Industry Final Energy Use'!I45</f>
        <v>9.1045500000000001E-2</v>
      </c>
      <c r="G15" s="587"/>
      <c r="H15" s="543" t="s">
        <v>1091</v>
      </c>
      <c r="I15" s="542">
        <f t="shared" si="0"/>
        <v>0.16555629999999999</v>
      </c>
      <c r="J15" s="16">
        <f>_xlfn.RANK.EQ(I15,$I$13:$I$15)</f>
        <v>2</v>
      </c>
    </row>
    <row r="17" spans="1:8">
      <c r="A17" s="533" t="s">
        <v>1221</v>
      </c>
      <c r="B17" s="532"/>
      <c r="C17" s="532"/>
      <c r="D17" s="532"/>
      <c r="E17" s="532"/>
      <c r="F17" s="532"/>
      <c r="G17" s="532"/>
      <c r="H17" s="541"/>
    </row>
    <row r="18" spans="1:8" s="24" customFormat="1">
      <c r="A18" s="443" t="s">
        <v>1079</v>
      </c>
      <c r="B18" s="518" t="s">
        <v>1160</v>
      </c>
      <c r="C18" s="518" t="s">
        <v>1159</v>
      </c>
      <c r="D18" s="518" t="s">
        <v>134</v>
      </c>
      <c r="E18" s="518" t="s">
        <v>135</v>
      </c>
      <c r="F18" s="518" t="s">
        <v>132</v>
      </c>
      <c r="G18" s="518" t="s">
        <v>1219</v>
      </c>
      <c r="H18" s="520" t="s">
        <v>2</v>
      </c>
    </row>
    <row r="19" spans="1:8">
      <c r="A19" t="s">
        <v>1115</v>
      </c>
      <c r="B19" s="476"/>
      <c r="C19" s="476">
        <f>'GCAM Industry Final Energy Use'!I26</f>
        <v>0.429475</v>
      </c>
      <c r="D19" s="476">
        <f>'GCAM Industry Final Energy Use'!I27</f>
        <v>0.72337399999999996</v>
      </c>
      <c r="E19" s="476"/>
      <c r="F19" s="476"/>
      <c r="G19" s="476"/>
      <c r="H19" s="479" t="s">
        <v>1091</v>
      </c>
    </row>
    <row r="20" spans="1:8">
      <c r="A20" t="s">
        <v>1165</v>
      </c>
      <c r="B20" s="476"/>
      <c r="C20" s="476">
        <f>'GCAM Industry Final Energy Use'!I54</f>
        <v>0.51764100000000002</v>
      </c>
      <c r="D20" s="476"/>
      <c r="E20" s="476"/>
      <c r="F20" s="476"/>
      <c r="G20" s="476"/>
      <c r="H20" s="479" t="s">
        <v>1091</v>
      </c>
    </row>
    <row r="21" spans="1:8">
      <c r="A21" s="16" t="s">
        <v>1220</v>
      </c>
      <c r="B21" s="586"/>
      <c r="C21" s="586">
        <f>'GCAM Industry Final Energy Use'!I32</f>
        <v>0.30704300000000001</v>
      </c>
      <c r="D21" s="586"/>
      <c r="E21" s="586"/>
      <c r="F21" s="586"/>
      <c r="G21" s="586"/>
      <c r="H21" s="543" t="s">
        <v>1091</v>
      </c>
    </row>
    <row r="23" spans="1:8">
      <c r="A23" s="533" t="s">
        <v>1161</v>
      </c>
      <c r="B23" s="532"/>
      <c r="C23" s="532"/>
      <c r="D23" s="532"/>
      <c r="E23" s="532"/>
      <c r="F23" s="532"/>
      <c r="G23" s="532"/>
      <c r="H23" s="541"/>
    </row>
    <row r="24" spans="1:8">
      <c r="B24" s="518" t="s">
        <v>1160</v>
      </c>
      <c r="C24" s="518" t="s">
        <v>1159</v>
      </c>
      <c r="D24" s="518" t="s">
        <v>134</v>
      </c>
      <c r="E24" s="518" t="s">
        <v>135</v>
      </c>
      <c r="F24" s="518" t="s">
        <v>132</v>
      </c>
      <c r="G24" s="518" t="s">
        <v>1219</v>
      </c>
      <c r="H24" s="520" t="s">
        <v>2</v>
      </c>
    </row>
    <row r="25" spans="1:8">
      <c r="A25" t="s">
        <v>1157</v>
      </c>
      <c r="B25" s="476">
        <f>SUM('GCAM Final Energy'!I126:I135)</f>
        <v>0.12298450999999999</v>
      </c>
      <c r="C25" s="476">
        <f>SUM('GCAM Final Energy'!I140,'GCAM Final Energy'!I145,'GCAM Final Energy'!I150,'GCAM Final Energy'!I155,'GCAM Final Energy'!I160,'GCAM Final Energy'!I165,'GCAM Final Energy'!I170,'GCAM Final Energy'!I175,'GCAM Final Energy'!I180,'GCAM Final Energy'!I185)</f>
        <v>1.2625822100000001</v>
      </c>
      <c r="D25" s="476">
        <f>SUM('GCAM Final Energy'!I138,'GCAM Final Energy'!I143,'GCAM Final Energy'!I148,'GCAM Final Energy'!I153,'GCAM Final Energy'!I158,'GCAM Final Energy'!I163,'GCAM Final Energy'!I168,'GCAM Final Energy'!I173,'GCAM Final Energy'!I178,'GCAM Final Energy'!I183)</f>
        <v>0.17443058499999997</v>
      </c>
      <c r="E25" s="476">
        <f>SUM('GCAM Final Energy'!I86:I96,'GCAM Final Energy'!I98,'GCAM Final Energy'!I100,'GCAM Final Energy'!I102,'GCAM Final Energy'!I104,'GCAM Final Energy'!I106,'GCAM Final Energy'!I108,'GCAM Final Energy'!I110,'GCAM Final Energy'!I112,'GCAM Final Energy'!I114,'GCAM Final Energy'!I116:I125,'GCAM Final Energy'!I136,'GCAM Final Energy'!I141,'GCAM Final Energy'!I146,'GCAM Final Energy'!I151,'GCAM Final Energy'!I156,'GCAM Final Energy'!I161,'GCAM Final Energy'!I166,'GCAM Final Energy'!I171,'GCAM Final Energy'!I176,'GCAM Final Energy'!I181)</f>
        <v>4.0944096985999998</v>
      </c>
      <c r="F25" s="585">
        <f>SUM('GCAM Final Energy'!I76:I85,'GCAM Final Energy'!I97,'GCAM Final Energy'!I99,'GCAM Final Energy'!I101,'GCAM Final Energy'!I103,'GCAM Final Energy'!I105,'GCAM Final Energy'!I107,'GCAM Final Energy'!I109,'GCAM Final Energy'!I111,'GCAM Final Energy'!I113,'GCAM Final Energy'!I115,'GCAM Final Energy'!I137,'GCAM Final Energy'!I142,'GCAM Final Energy'!I147,'GCAM Final Energy'!I152,'GCAM Final Energy'!I157,'GCAM Final Energy'!I162,'GCAM Final Energy'!I167,'GCAM Final Energy'!I172,'GCAM Final Energy'!I177,'GCAM Final Energy'!I182)</f>
        <v>1.1031938166000002</v>
      </c>
      <c r="G25" s="540"/>
      <c r="H25" s="479" t="s">
        <v>1091</v>
      </c>
    </row>
    <row r="26" spans="1:8">
      <c r="A26" t="s">
        <v>1156</v>
      </c>
      <c r="B26" s="476">
        <f>'GCAM Final Energy'!I27</f>
        <v>0.44384200000000001</v>
      </c>
      <c r="C26" s="476">
        <f>'GCAM Final Energy'!I31</f>
        <v>0.35268500000000003</v>
      </c>
      <c r="D26" s="476">
        <f>SUM('GCAM Final Energy'!I24,'GCAM Final Energy'!I29)</f>
        <v>0.10899109999999999</v>
      </c>
      <c r="E26" s="476">
        <f>'GCAM Final Energy'!I26</f>
        <v>0.116413</v>
      </c>
      <c r="F26" s="476">
        <f>SUM('GCAM Final Energy'!I22,'GCAM Final Energy'!I23,'GCAM Final Energy'!I28)</f>
        <v>0.31108970000000002</v>
      </c>
      <c r="H26" s="479" t="s">
        <v>1091</v>
      </c>
    </row>
    <row r="27" spans="1:8">
      <c r="A27" t="s">
        <v>1085</v>
      </c>
      <c r="B27" s="476"/>
      <c r="C27" s="476">
        <f>SUM('GCAM Final Energy'!I188,'GCAM Final Energy'!I192,'GCAM Final Energy'!I195,'GCAM Final Energy'!I198,'GCAM Final Energy'!I202,'GCAM Final Energy'!I205,'GCAM Final Energy'!I209,'GCAM Final Energy'!I212)</f>
        <v>4.3859775999999995</v>
      </c>
      <c r="D27" s="476">
        <f>SUM('GCAM Final Energy'!I200,'GCAM Final Energy'!I204,'GCAM Final Energy'!I207)</f>
        <v>0.15215040000000002</v>
      </c>
      <c r="E27" s="476"/>
      <c r="F27" s="476">
        <f>SUM('GCAM Final Energy'!I186,'GCAM Final Energy'!I190,'GCAM Final Energy'!I193,'GCAM Final Energy'!I196,'GCAM Final Energy'!I199,'GCAM Final Energy'!I203,'GCAM Final Energy'!I206,'GCAM Final Energy'!I210)</f>
        <v>7.1461999999999998E-2</v>
      </c>
      <c r="H27" s="479" t="s">
        <v>1091</v>
      </c>
    </row>
    <row r="28" spans="1:8">
      <c r="A28" t="s">
        <v>1218</v>
      </c>
      <c r="B28" s="476"/>
      <c r="C28" s="476">
        <f>'GCAM Final Energy'!I38</f>
        <v>1.9076799999999999E-3</v>
      </c>
      <c r="D28" s="476">
        <f>'GCAM Final Energy'!I37</f>
        <v>5.6174399999999998E-4</v>
      </c>
      <c r="E28" s="476"/>
      <c r="F28" s="476">
        <f>SUM('GCAM Final Energy'!I40:I42,'GCAM Final Energy'!I49,'GCAM Final Energy'!I53:I56)</f>
        <v>0.78701575000000012</v>
      </c>
      <c r="H28" s="479" t="s">
        <v>1091</v>
      </c>
    </row>
  </sheetData>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8A482-3540-4A48-BDF4-88576F3F4EE9}">
  <sheetPr>
    <tabColor theme="5" tint="0.39997558519241921"/>
  </sheetPr>
  <dimension ref="A1:K56"/>
  <sheetViews>
    <sheetView workbookViewId="0">
      <pane ySplit="9" topLeftCell="A10" activePane="bottomLeft" state="frozen"/>
      <selection activeCell="B253" sqref="B253"/>
      <selection pane="bottomLeft"/>
    </sheetView>
  </sheetViews>
  <sheetFormatPr defaultColWidth="9.140625" defaultRowHeight="15.75"/>
  <cols>
    <col min="1" max="1" width="36.7109375" style="589" bestFit="1" customWidth="1"/>
    <col min="2" max="2" width="17.140625" style="589" bestFit="1" customWidth="1"/>
    <col min="3" max="3" width="18.7109375" style="589" bestFit="1" customWidth="1"/>
    <col min="4" max="4" width="12.42578125" style="589" bestFit="1" customWidth="1"/>
    <col min="5" max="5" width="11.7109375" style="589" bestFit="1" customWidth="1"/>
    <col min="6" max="6" width="10.7109375" style="589" bestFit="1" customWidth="1"/>
    <col min="7" max="7" width="15.42578125" style="589" bestFit="1" customWidth="1"/>
    <col min="8" max="8" width="10.28515625" style="589" bestFit="1" customWidth="1"/>
    <col min="9" max="9" width="10.7109375" style="589" bestFit="1" customWidth="1"/>
    <col min="10" max="10" width="13.140625" style="589" bestFit="1" customWidth="1"/>
    <col min="11" max="11" width="15.7109375" style="589" bestFit="1" customWidth="1"/>
    <col min="12" max="16384" width="9.140625" style="589"/>
  </cols>
  <sheetData>
    <row r="1" spans="1:11">
      <c r="A1" s="10" t="s">
        <v>107</v>
      </c>
      <c r="B1" t="s">
        <v>1282</v>
      </c>
    </row>
    <row r="2" spans="1:11">
      <c r="A2"/>
      <c r="B2" s="9">
        <v>2024</v>
      </c>
    </row>
    <row r="3" spans="1:11">
      <c r="A3"/>
      <c r="B3" t="s">
        <v>1281</v>
      </c>
    </row>
    <row r="4" spans="1:11">
      <c r="A4"/>
      <c r="B4" s="125" t="s">
        <v>1280</v>
      </c>
    </row>
    <row r="5" spans="1:11" ht="16.5" thickBot="1"/>
    <row r="6" spans="1:11" ht="16.5" thickBot="1">
      <c r="A6" s="599" t="s">
        <v>1279</v>
      </c>
      <c r="B6" s="598" t="s">
        <v>1278</v>
      </c>
    </row>
    <row r="7" spans="1:11" ht="16.5" thickBot="1">
      <c r="A7" s="599" t="s">
        <v>2</v>
      </c>
      <c r="B7" s="598" t="s">
        <v>1277</v>
      </c>
    </row>
    <row r="8" spans="1:11" ht="16.5" thickBot="1">
      <c r="A8" s="599" t="s">
        <v>1276</v>
      </c>
      <c r="B8" s="598" t="s">
        <v>1275</v>
      </c>
    </row>
    <row r="9" spans="1:11" ht="32.25" thickBot="1">
      <c r="A9" s="597" t="s">
        <v>1274</v>
      </c>
      <c r="B9" s="596" t="s">
        <v>1273</v>
      </c>
      <c r="C9" s="596" t="s">
        <v>1272</v>
      </c>
      <c r="D9" s="596" t="s">
        <v>1271</v>
      </c>
      <c r="E9" s="596" t="s">
        <v>1270</v>
      </c>
      <c r="F9" s="596" t="s">
        <v>50</v>
      </c>
      <c r="G9" s="596" t="s">
        <v>1269</v>
      </c>
      <c r="H9" s="596" t="s">
        <v>1268</v>
      </c>
      <c r="I9" s="596" t="s">
        <v>1088</v>
      </c>
      <c r="J9" s="596" t="s">
        <v>1267</v>
      </c>
      <c r="K9" s="596" t="s">
        <v>1266</v>
      </c>
    </row>
    <row r="10" spans="1:11" ht="16.5" thickBot="1">
      <c r="A10" s="595" t="s">
        <v>1265</v>
      </c>
      <c r="B10" s="730"/>
      <c r="C10" s="731"/>
      <c r="D10" s="731"/>
      <c r="E10" s="731"/>
      <c r="F10" s="731"/>
      <c r="G10" s="731"/>
      <c r="H10" s="731"/>
      <c r="I10" s="731"/>
      <c r="J10" s="731"/>
      <c r="K10" s="732"/>
    </row>
    <row r="11" spans="1:11" ht="16.5" thickBot="1">
      <c r="A11" s="594" t="s">
        <v>1264</v>
      </c>
      <c r="B11" s="591">
        <v>14565635.393999901</v>
      </c>
      <c r="C11" s="590"/>
      <c r="D11" s="591">
        <v>1390914.6</v>
      </c>
      <c r="E11" s="590"/>
      <c r="F11" s="591">
        <v>1181614.5</v>
      </c>
      <c r="G11" s="591">
        <v>8605122.1339999996</v>
      </c>
      <c r="H11" s="591">
        <v>495298.8</v>
      </c>
      <c r="I11" s="591">
        <v>1252630.8</v>
      </c>
      <c r="J11" s="591">
        <v>27491216.228</v>
      </c>
      <c r="K11" s="591">
        <v>9857752.9340000004</v>
      </c>
    </row>
    <row r="12" spans="1:11" ht="16.5" thickBot="1">
      <c r="A12" s="594" t="s">
        <v>1263</v>
      </c>
      <c r="B12" s="591">
        <v>6430806.9002</v>
      </c>
      <c r="C12" s="591">
        <v>102422.39999999999</v>
      </c>
      <c r="D12" s="591">
        <v>9844479</v>
      </c>
      <c r="E12" s="591">
        <v>1888498.7</v>
      </c>
      <c r="F12" s="591">
        <v>980087.4</v>
      </c>
      <c r="G12" s="591">
        <v>8559.1999999999898</v>
      </c>
      <c r="H12" s="590"/>
      <c r="I12" s="591">
        <v>28234.799999999999</v>
      </c>
      <c r="J12" s="591">
        <v>19283088.400199998</v>
      </c>
      <c r="K12" s="591">
        <v>8559.1999999999898</v>
      </c>
    </row>
    <row r="13" spans="1:11" ht="16.5" thickBot="1">
      <c r="A13" s="594" t="s">
        <v>1262</v>
      </c>
      <c r="B13" s="591">
        <v>-18425.427800000001</v>
      </c>
      <c r="C13" s="591">
        <v>-1099.8</v>
      </c>
      <c r="D13" s="590"/>
      <c r="E13" s="591">
        <v>-2653821.5999999898</v>
      </c>
      <c r="F13" s="590"/>
      <c r="G13" s="591">
        <v>-2693.2</v>
      </c>
      <c r="H13" s="590"/>
      <c r="I13" s="591">
        <v>-36910.800000000003</v>
      </c>
      <c r="J13" s="591">
        <v>-2712950.8277999898</v>
      </c>
      <c r="K13" s="591">
        <v>-2693.2</v>
      </c>
    </row>
    <row r="14" spans="1:11" ht="16.5" thickBot="1">
      <c r="A14" s="594" t="s">
        <v>1261</v>
      </c>
      <c r="B14" s="590"/>
      <c r="C14" s="590"/>
      <c r="D14" s="590"/>
      <c r="E14" s="591">
        <v>-72073.599999999904</v>
      </c>
      <c r="F14" s="590"/>
      <c r="G14" s="590"/>
      <c r="H14" s="590"/>
      <c r="I14" s="590"/>
      <c r="J14" s="591">
        <v>-72073.599999999904</v>
      </c>
      <c r="K14" s="590"/>
    </row>
    <row r="15" spans="1:11" ht="16.5" thickBot="1">
      <c r="A15" s="594" t="s">
        <v>1260</v>
      </c>
      <c r="B15" s="590"/>
      <c r="C15" s="590"/>
      <c r="D15" s="590"/>
      <c r="E15" s="591">
        <v>-136224.9</v>
      </c>
      <c r="F15" s="590"/>
      <c r="G15" s="590"/>
      <c r="H15" s="590"/>
      <c r="I15" s="590"/>
      <c r="J15" s="591">
        <v>-136224.9</v>
      </c>
      <c r="K15" s="590"/>
    </row>
    <row r="16" spans="1:11" ht="16.5" thickBot="1">
      <c r="A16" s="594" t="s">
        <v>1259</v>
      </c>
      <c r="B16" s="591">
        <v>228953.99719999899</v>
      </c>
      <c r="C16" s="590"/>
      <c r="D16" s="590"/>
      <c r="E16" s="590"/>
      <c r="F16" s="590"/>
      <c r="G16" s="591">
        <v>-6211.2</v>
      </c>
      <c r="H16" s="590"/>
      <c r="I16" s="590"/>
      <c r="J16" s="591">
        <v>222742.79719999901</v>
      </c>
      <c r="K16" s="591">
        <v>-6211.2</v>
      </c>
    </row>
    <row r="17" spans="1:11" ht="16.5" thickBot="1">
      <c r="A17" s="594" t="s">
        <v>1258</v>
      </c>
      <c r="B17" s="591">
        <v>21206970.8635999</v>
      </c>
      <c r="C17" s="591">
        <v>101322.599999999</v>
      </c>
      <c r="D17" s="591">
        <v>11235393.6</v>
      </c>
      <c r="E17" s="591">
        <v>-973621.39999999898</v>
      </c>
      <c r="F17" s="591">
        <v>2161701.9</v>
      </c>
      <c r="G17" s="591">
        <v>8604776.9340000004</v>
      </c>
      <c r="H17" s="591">
        <v>495298.8</v>
      </c>
      <c r="I17" s="591">
        <v>1243954.8</v>
      </c>
      <c r="J17" s="591">
        <v>44075798.097599998</v>
      </c>
      <c r="K17" s="591">
        <v>9857407.7339999992</v>
      </c>
    </row>
    <row r="18" spans="1:11" ht="16.5" thickBot="1">
      <c r="A18" s="594" t="s">
        <v>1257</v>
      </c>
      <c r="B18" s="591">
        <v>1346103.7535999899</v>
      </c>
      <c r="C18" s="591">
        <v>-1.0000000000697999</v>
      </c>
      <c r="D18" s="591">
        <v>0</v>
      </c>
      <c r="E18" s="591">
        <v>524211.099999998</v>
      </c>
      <c r="F18" s="591">
        <v>-246181.5</v>
      </c>
      <c r="G18" s="591">
        <v>-51453.199999998498</v>
      </c>
      <c r="H18" s="591">
        <v>0</v>
      </c>
      <c r="I18" s="591">
        <v>-55778.399999999601</v>
      </c>
      <c r="J18" s="591">
        <v>1516900.7535999899</v>
      </c>
      <c r="K18" s="591">
        <v>1201177.6000000001</v>
      </c>
    </row>
    <row r="19" spans="1:11" ht="16.5" thickBot="1">
      <c r="A19" s="594" t="s">
        <v>1256</v>
      </c>
      <c r="B19" s="590"/>
      <c r="C19" s="590"/>
      <c r="D19" s="591">
        <v>319834</v>
      </c>
      <c r="E19" s="591">
        <v>-263269.8</v>
      </c>
      <c r="F19" s="590"/>
      <c r="G19" s="590"/>
      <c r="H19" s="590"/>
      <c r="I19" s="590"/>
      <c r="J19" s="591">
        <v>56564.199999999903</v>
      </c>
      <c r="K19" s="590"/>
    </row>
    <row r="20" spans="1:11" ht="16.5" thickBot="1">
      <c r="A20" s="594" t="s">
        <v>1255</v>
      </c>
      <c r="B20" s="591">
        <v>-14085197.058499999</v>
      </c>
      <c r="C20" s="591">
        <v>792056.2</v>
      </c>
      <c r="D20" s="591">
        <v>-11555227.6</v>
      </c>
      <c r="E20" s="591">
        <v>11663450.599999901</v>
      </c>
      <c r="F20" s="591">
        <v>-487756.79999999999</v>
      </c>
      <c r="G20" s="591">
        <v>-1043757.5</v>
      </c>
      <c r="H20" s="591">
        <v>-495298.8</v>
      </c>
      <c r="I20" s="591">
        <v>5287903.2</v>
      </c>
      <c r="J20" s="591">
        <v>-9923827.7585000005</v>
      </c>
      <c r="K20" s="591">
        <v>-1043757.5</v>
      </c>
    </row>
    <row r="21" spans="1:11" ht="16.5" thickBot="1">
      <c r="A21" s="592" t="s">
        <v>1254</v>
      </c>
      <c r="B21" s="591">
        <v>-12910262.9836</v>
      </c>
      <c r="C21" s="591">
        <v>-44471</v>
      </c>
      <c r="D21" s="590"/>
      <c r="E21" s="591">
        <v>-36818.300000000003</v>
      </c>
      <c r="F21" s="591">
        <v>-487756.79999999999</v>
      </c>
      <c r="G21" s="591">
        <v>-865298</v>
      </c>
      <c r="H21" s="591">
        <v>-495298.8</v>
      </c>
      <c r="I21" s="591">
        <v>5287903.2</v>
      </c>
      <c r="J21" s="591">
        <v>-9552002.6835999992</v>
      </c>
      <c r="K21" s="591">
        <v>-865298</v>
      </c>
    </row>
    <row r="22" spans="1:11" ht="32.25" thickBot="1">
      <c r="A22" s="593" t="s">
        <v>1253</v>
      </c>
      <c r="B22" s="591">
        <v>-12910262.9836</v>
      </c>
      <c r="C22" s="591">
        <v>-44471</v>
      </c>
      <c r="D22" s="590"/>
      <c r="E22" s="591">
        <v>-36818.300000000003</v>
      </c>
      <c r="F22" s="591">
        <v>-487756.79999999999</v>
      </c>
      <c r="G22" s="591">
        <v>-129506</v>
      </c>
      <c r="H22" s="591">
        <v>-495298.8</v>
      </c>
      <c r="I22" s="591">
        <v>5287903.2</v>
      </c>
      <c r="J22" s="591">
        <v>-8816210.6835999992</v>
      </c>
      <c r="K22" s="591">
        <v>-129506</v>
      </c>
    </row>
    <row r="23" spans="1:11" ht="32.25" thickBot="1">
      <c r="A23" s="593" t="s">
        <v>1252</v>
      </c>
      <c r="B23" s="590"/>
      <c r="C23" s="590"/>
      <c r="D23" s="590"/>
      <c r="E23" s="590"/>
      <c r="F23" s="590"/>
      <c r="G23" s="591">
        <v>-735792</v>
      </c>
      <c r="H23" s="590"/>
      <c r="I23" s="590"/>
      <c r="J23" s="591">
        <v>-735792</v>
      </c>
      <c r="K23" s="591">
        <v>-735792</v>
      </c>
    </row>
    <row r="24" spans="1:11" ht="16.5" thickBot="1">
      <c r="A24" s="592" t="s">
        <v>1251</v>
      </c>
      <c r="B24" s="591">
        <v>-1057387.0682000001</v>
      </c>
      <c r="C24" s="591">
        <v>1442006</v>
      </c>
      <c r="D24" s="590"/>
      <c r="E24" s="590"/>
      <c r="F24" s="590"/>
      <c r="G24" s="590"/>
      <c r="H24" s="590"/>
      <c r="I24" s="590"/>
      <c r="J24" s="591">
        <v>384618.93179999897</v>
      </c>
      <c r="K24" s="590"/>
    </row>
    <row r="25" spans="1:11" ht="32.25" thickBot="1">
      <c r="A25" s="592" t="s">
        <v>1250</v>
      </c>
      <c r="B25" s="591">
        <v>-43153.7527999999</v>
      </c>
      <c r="C25" s="591">
        <v>15900</v>
      </c>
      <c r="D25" s="590"/>
      <c r="E25" s="590"/>
      <c r="F25" s="590"/>
      <c r="G25" s="590"/>
      <c r="H25" s="590"/>
      <c r="I25" s="590"/>
      <c r="J25" s="591">
        <v>-27253.7527999999</v>
      </c>
      <c r="K25" s="590"/>
    </row>
    <row r="26" spans="1:11" ht="16.5" thickBot="1">
      <c r="A26" s="592" t="s">
        <v>1249</v>
      </c>
      <c r="B26" s="591">
        <v>-2241.8946999999998</v>
      </c>
      <c r="C26" s="591">
        <v>1215</v>
      </c>
      <c r="D26" s="590"/>
      <c r="E26" s="590"/>
      <c r="F26" s="590"/>
      <c r="G26" s="590"/>
      <c r="H26" s="590"/>
      <c r="I26" s="590"/>
      <c r="J26" s="591">
        <v>-1026.8947000000001</v>
      </c>
      <c r="K26" s="590"/>
    </row>
    <row r="27" spans="1:11" ht="16.5" thickBot="1">
      <c r="A27" s="592" t="s">
        <v>1248</v>
      </c>
      <c r="B27" s="591">
        <v>-72151.359200000006</v>
      </c>
      <c r="C27" s="591">
        <v>-622593.80000000005</v>
      </c>
      <c r="D27" s="590"/>
      <c r="E27" s="590"/>
      <c r="F27" s="590"/>
      <c r="G27" s="590"/>
      <c r="H27" s="590"/>
      <c r="I27" s="590"/>
      <c r="J27" s="591">
        <v>-694745.15919999999</v>
      </c>
      <c r="K27" s="590"/>
    </row>
    <row r="28" spans="1:11" ht="32.25" thickBot="1">
      <c r="A28" s="592" t="s">
        <v>1247</v>
      </c>
      <c r="B28" s="590"/>
      <c r="C28" s="590"/>
      <c r="D28" s="591">
        <v>-112621.6</v>
      </c>
      <c r="E28" s="591">
        <v>118193.599999999</v>
      </c>
      <c r="F28" s="590"/>
      <c r="G28" s="590"/>
      <c r="H28" s="590"/>
      <c r="I28" s="590"/>
      <c r="J28" s="591">
        <v>5571.99999999998</v>
      </c>
      <c r="K28" s="590"/>
    </row>
    <row r="29" spans="1:11" ht="16.5" thickBot="1">
      <c r="A29" s="592" t="s">
        <v>1246</v>
      </c>
      <c r="B29" s="590"/>
      <c r="C29" s="590"/>
      <c r="D29" s="591">
        <v>-11442606</v>
      </c>
      <c r="E29" s="591">
        <v>11582075.2999999</v>
      </c>
      <c r="F29" s="590"/>
      <c r="G29" s="590"/>
      <c r="H29" s="590"/>
      <c r="I29" s="590"/>
      <c r="J29" s="591">
        <v>139469.29999999801</v>
      </c>
      <c r="K29" s="590"/>
    </row>
    <row r="30" spans="1:11" ht="16.5" thickBot="1">
      <c r="A30" s="592" t="s">
        <v>1245</v>
      </c>
      <c r="B30" s="590"/>
      <c r="C30" s="590"/>
      <c r="D30" s="590"/>
      <c r="E30" s="590"/>
      <c r="F30" s="590"/>
      <c r="G30" s="591">
        <v>-178459.5</v>
      </c>
      <c r="H30" s="590"/>
      <c r="I30" s="590"/>
      <c r="J30" s="591">
        <v>-178459.5</v>
      </c>
      <c r="K30" s="591">
        <v>-178459.5</v>
      </c>
    </row>
    <row r="31" spans="1:11" ht="16.5" thickBot="1">
      <c r="A31" s="594" t="s">
        <v>1244</v>
      </c>
      <c r="B31" s="591">
        <v>-4021.7195000000002</v>
      </c>
      <c r="C31" s="591">
        <v>-88943</v>
      </c>
      <c r="D31" s="590"/>
      <c r="E31" s="591">
        <v>-859122</v>
      </c>
      <c r="F31" s="591">
        <v>-176309.1</v>
      </c>
      <c r="G31" s="590"/>
      <c r="H31" s="590"/>
      <c r="I31" s="591">
        <v>-529034.4</v>
      </c>
      <c r="J31" s="591">
        <v>-1657430.2194999999</v>
      </c>
      <c r="K31" s="590"/>
    </row>
    <row r="32" spans="1:11" ht="16.5" thickBot="1">
      <c r="A32" s="594" t="s">
        <v>1243</v>
      </c>
      <c r="B32" s="590"/>
      <c r="C32" s="590"/>
      <c r="D32" s="590"/>
      <c r="E32" s="590"/>
      <c r="F32" s="590"/>
      <c r="G32" s="590"/>
      <c r="H32" s="590"/>
      <c r="I32" s="591">
        <v>-1006362</v>
      </c>
      <c r="J32" s="591">
        <v>-1006362</v>
      </c>
      <c r="K32" s="590"/>
    </row>
    <row r="33" spans="1:11" ht="16.5" thickBot="1">
      <c r="A33" s="594" t="s">
        <v>1242</v>
      </c>
      <c r="B33" s="591">
        <v>5771648.3320000004</v>
      </c>
      <c r="C33" s="591">
        <v>804436.8</v>
      </c>
      <c r="D33" s="590"/>
      <c r="E33" s="591">
        <v>8231990.2999999998</v>
      </c>
      <c r="F33" s="591">
        <v>938284.2</v>
      </c>
      <c r="G33" s="591">
        <v>7612472.6339999996</v>
      </c>
      <c r="H33" s="590"/>
      <c r="I33" s="591">
        <v>5052240</v>
      </c>
      <c r="J33" s="591">
        <v>28411072.265999999</v>
      </c>
      <c r="K33" s="591">
        <v>7612472.6339999996</v>
      </c>
    </row>
    <row r="34" spans="1:11" ht="32.25" thickBot="1">
      <c r="A34" s="592" t="s">
        <v>1241</v>
      </c>
      <c r="B34" s="591">
        <v>5771648.3320000004</v>
      </c>
      <c r="C34" s="591">
        <v>788536.8</v>
      </c>
      <c r="D34" s="590"/>
      <c r="E34" s="591">
        <v>1456033.2</v>
      </c>
      <c r="F34" s="591">
        <v>599694.30000000005</v>
      </c>
      <c r="G34" s="591">
        <v>2872141.46999999</v>
      </c>
      <c r="H34" s="590"/>
      <c r="I34" s="591">
        <v>2142000</v>
      </c>
      <c r="J34" s="591">
        <v>13630054.102</v>
      </c>
      <c r="K34" s="591">
        <v>2872141.46999999</v>
      </c>
    </row>
    <row r="35" spans="1:11" ht="16.5" thickBot="1">
      <c r="A35" s="593" t="s">
        <v>1168</v>
      </c>
      <c r="B35" s="591">
        <v>1352148.7745000001</v>
      </c>
      <c r="C35" s="591">
        <v>788536.8</v>
      </c>
      <c r="D35" s="590"/>
      <c r="E35" s="591">
        <v>41982.400000000001</v>
      </c>
      <c r="F35" s="591">
        <v>31219.200000000001</v>
      </c>
      <c r="G35" s="590"/>
      <c r="H35" s="590"/>
      <c r="I35" s="590"/>
      <c r="J35" s="591">
        <v>2213887.1745000002</v>
      </c>
      <c r="K35" s="590"/>
    </row>
    <row r="36" spans="1:11" ht="16.5" thickBot="1">
      <c r="A36" s="593" t="s">
        <v>1240</v>
      </c>
      <c r="B36" s="591">
        <v>16223.7876</v>
      </c>
      <c r="C36" s="590"/>
      <c r="D36" s="590"/>
      <c r="E36" s="591">
        <v>489221</v>
      </c>
      <c r="F36" s="590"/>
      <c r="G36" s="590"/>
      <c r="H36" s="590"/>
      <c r="I36" s="590"/>
      <c r="J36" s="591">
        <v>505444.78759999998</v>
      </c>
      <c r="K36" s="590"/>
    </row>
    <row r="37" spans="1:11" ht="16.5" thickBot="1">
      <c r="A37" s="593" t="s">
        <v>1239</v>
      </c>
      <c r="B37" s="590"/>
      <c r="C37" s="590"/>
      <c r="D37" s="590"/>
      <c r="E37" s="591">
        <v>16292.8</v>
      </c>
      <c r="F37" s="590"/>
      <c r="G37" s="590"/>
      <c r="H37" s="590"/>
      <c r="I37" s="590"/>
      <c r="J37" s="591">
        <v>16292.8</v>
      </c>
      <c r="K37" s="590"/>
    </row>
    <row r="38" spans="1:11" ht="16.5" thickBot="1">
      <c r="A38" s="593" t="s">
        <v>1110</v>
      </c>
      <c r="B38" s="590"/>
      <c r="C38" s="590"/>
      <c r="D38" s="590"/>
      <c r="E38" s="591">
        <v>3479.2</v>
      </c>
      <c r="F38" s="590"/>
      <c r="G38" s="590"/>
      <c r="H38" s="590"/>
      <c r="I38" s="590"/>
      <c r="J38" s="591">
        <v>3479.2</v>
      </c>
      <c r="K38" s="590"/>
    </row>
    <row r="39" spans="1:11" ht="16.5" thickBot="1">
      <c r="A39" s="593" t="s">
        <v>1238</v>
      </c>
      <c r="B39" s="590"/>
      <c r="C39" s="590"/>
      <c r="D39" s="590"/>
      <c r="E39" s="591">
        <v>49872.1</v>
      </c>
      <c r="F39" s="590"/>
      <c r="G39" s="590"/>
      <c r="H39" s="590"/>
      <c r="I39" s="590"/>
      <c r="J39" s="591">
        <v>49872.1</v>
      </c>
      <c r="K39" s="590"/>
    </row>
    <row r="40" spans="1:11" ht="16.5" thickBot="1">
      <c r="A40" s="593" t="s">
        <v>1237</v>
      </c>
      <c r="B40" s="590"/>
      <c r="C40" s="590"/>
      <c r="D40" s="590"/>
      <c r="E40" s="590"/>
      <c r="F40" s="590"/>
      <c r="G40" s="591">
        <v>450276.47</v>
      </c>
      <c r="H40" s="590"/>
      <c r="I40" s="590"/>
      <c r="J40" s="591">
        <v>450276.47</v>
      </c>
      <c r="K40" s="591">
        <v>450276.47</v>
      </c>
    </row>
    <row r="41" spans="1:11" ht="16.5" thickBot="1">
      <c r="A41" s="593" t="s">
        <v>1236</v>
      </c>
      <c r="B41" s="591">
        <v>34889.4571</v>
      </c>
      <c r="C41" s="590"/>
      <c r="D41" s="590"/>
      <c r="E41" s="590"/>
      <c r="F41" s="590"/>
      <c r="G41" s="590"/>
      <c r="H41" s="590"/>
      <c r="I41" s="590"/>
      <c r="J41" s="591">
        <v>34889.4571</v>
      </c>
      <c r="K41" s="590"/>
    </row>
    <row r="42" spans="1:11" ht="16.5" thickBot="1">
      <c r="A42" s="593" t="s">
        <v>1235</v>
      </c>
      <c r="B42" s="591">
        <v>42365.327599999997</v>
      </c>
      <c r="C42" s="590"/>
      <c r="D42" s="590"/>
      <c r="E42" s="591">
        <v>6387.6</v>
      </c>
      <c r="F42" s="590"/>
      <c r="G42" s="590"/>
      <c r="H42" s="590"/>
      <c r="I42" s="590"/>
      <c r="J42" s="591">
        <v>48752.927600000003</v>
      </c>
      <c r="K42" s="590"/>
    </row>
    <row r="43" spans="1:11" ht="16.5" thickBot="1">
      <c r="A43" s="593" t="s">
        <v>1163</v>
      </c>
      <c r="B43" s="591">
        <v>163274.48209999999</v>
      </c>
      <c r="C43" s="590"/>
      <c r="D43" s="590"/>
      <c r="E43" s="591">
        <v>15494.2</v>
      </c>
      <c r="F43" s="590"/>
      <c r="G43" s="590"/>
      <c r="H43" s="590"/>
      <c r="I43" s="590"/>
      <c r="J43" s="591">
        <v>178768.68210000001</v>
      </c>
      <c r="K43" s="590"/>
    </row>
    <row r="44" spans="1:11" ht="32.25" thickBot="1">
      <c r="A44" s="593" t="s">
        <v>1234</v>
      </c>
      <c r="B44" s="591">
        <v>4162746.5030999999</v>
      </c>
      <c r="C44" s="591">
        <v>0</v>
      </c>
      <c r="D44" s="590"/>
      <c r="E44" s="591">
        <v>833303.9</v>
      </c>
      <c r="F44" s="591">
        <v>568475.1</v>
      </c>
      <c r="G44" s="591">
        <v>2421865</v>
      </c>
      <c r="H44" s="590"/>
      <c r="I44" s="591">
        <v>2142000</v>
      </c>
      <c r="J44" s="591">
        <v>10128390.5031</v>
      </c>
      <c r="K44" s="591">
        <v>2421865</v>
      </c>
    </row>
    <row r="45" spans="1:11" ht="16.5" thickBot="1">
      <c r="A45" s="592" t="s">
        <v>1233</v>
      </c>
      <c r="B45" s="590"/>
      <c r="C45" s="590"/>
      <c r="D45" s="590"/>
      <c r="E45" s="591">
        <v>1919468.8999999899</v>
      </c>
      <c r="F45" s="591">
        <v>159386.4</v>
      </c>
      <c r="G45" s="591">
        <v>131358.39999999999</v>
      </c>
      <c r="H45" s="590"/>
      <c r="I45" s="591">
        <v>90000</v>
      </c>
      <c r="J45" s="591">
        <v>2300213.6999999899</v>
      </c>
      <c r="K45" s="591">
        <v>131358.39999999999</v>
      </c>
    </row>
    <row r="46" spans="1:11" ht="16.5" thickBot="1">
      <c r="A46" s="593" t="s">
        <v>1232</v>
      </c>
      <c r="B46" s="590"/>
      <c r="C46" s="590"/>
      <c r="D46" s="590"/>
      <c r="E46" s="591">
        <v>1568100.3999999899</v>
      </c>
      <c r="F46" s="591">
        <v>140286.6</v>
      </c>
      <c r="G46" s="591">
        <v>131358.39999999999</v>
      </c>
      <c r="H46" s="590"/>
      <c r="I46" s="590"/>
      <c r="J46" s="591">
        <v>1839745.3999999899</v>
      </c>
      <c r="K46" s="591">
        <v>131358.39999999999</v>
      </c>
    </row>
    <row r="47" spans="1:11" ht="16.5" thickBot="1">
      <c r="A47" s="593" t="s">
        <v>410</v>
      </c>
      <c r="B47" s="590"/>
      <c r="C47" s="590"/>
      <c r="D47" s="590"/>
      <c r="E47" s="591">
        <v>73745</v>
      </c>
      <c r="F47" s="590"/>
      <c r="G47" s="590"/>
      <c r="H47" s="590"/>
      <c r="I47" s="591">
        <v>90000</v>
      </c>
      <c r="J47" s="591">
        <v>163745</v>
      </c>
      <c r="K47" s="590"/>
    </row>
    <row r="48" spans="1:11" ht="16.5" thickBot="1">
      <c r="A48" s="593" t="s">
        <v>1231</v>
      </c>
      <c r="B48" s="590"/>
      <c r="C48" s="590"/>
      <c r="D48" s="590"/>
      <c r="E48" s="591">
        <v>189540.7</v>
      </c>
      <c r="F48" s="590"/>
      <c r="G48" s="590"/>
      <c r="H48" s="590"/>
      <c r="I48" s="590"/>
      <c r="J48" s="591">
        <v>189540.7</v>
      </c>
      <c r="K48" s="590"/>
    </row>
    <row r="49" spans="1:11" ht="16.5" thickBot="1">
      <c r="A49" s="593" t="s">
        <v>1230</v>
      </c>
      <c r="B49" s="590"/>
      <c r="C49" s="590"/>
      <c r="D49" s="590"/>
      <c r="E49" s="591">
        <v>88082.799999999901</v>
      </c>
      <c r="F49" s="590"/>
      <c r="G49" s="590"/>
      <c r="H49" s="590"/>
      <c r="I49" s="590"/>
      <c r="J49" s="591">
        <v>88082.799999999901</v>
      </c>
      <c r="K49" s="590"/>
    </row>
    <row r="50" spans="1:11" ht="16.5" thickBot="1">
      <c r="A50" s="593" t="s">
        <v>1229</v>
      </c>
      <c r="B50" s="590"/>
      <c r="C50" s="590"/>
      <c r="D50" s="590"/>
      <c r="E50" s="590"/>
      <c r="F50" s="591">
        <v>19099.8</v>
      </c>
      <c r="G50" s="590"/>
      <c r="H50" s="590"/>
      <c r="I50" s="590"/>
      <c r="J50" s="591">
        <v>19099.8</v>
      </c>
      <c r="K50" s="590"/>
    </row>
    <row r="51" spans="1:11" ht="16.5" thickBot="1">
      <c r="A51" s="592" t="s">
        <v>1228</v>
      </c>
      <c r="B51" s="590"/>
      <c r="C51" s="591">
        <v>15900</v>
      </c>
      <c r="D51" s="590"/>
      <c r="E51" s="591">
        <v>4856488.2</v>
      </c>
      <c r="F51" s="591">
        <v>179203.5</v>
      </c>
      <c r="G51" s="591">
        <v>4608972.7639999902</v>
      </c>
      <c r="H51" s="590"/>
      <c r="I51" s="591">
        <v>2820240</v>
      </c>
      <c r="J51" s="591">
        <v>12480804.464</v>
      </c>
      <c r="K51" s="591">
        <v>4608972.7639999902</v>
      </c>
    </row>
    <row r="52" spans="1:11" ht="16.5" thickBot="1">
      <c r="A52" s="593" t="s">
        <v>1227</v>
      </c>
      <c r="B52" s="590"/>
      <c r="C52" s="590"/>
      <c r="D52" s="590"/>
      <c r="E52" s="591">
        <v>16638.2</v>
      </c>
      <c r="F52" s="591">
        <v>5558.4</v>
      </c>
      <c r="G52" s="590"/>
      <c r="H52" s="590"/>
      <c r="I52" s="591">
        <v>866880</v>
      </c>
      <c r="J52" s="591">
        <v>889076.6</v>
      </c>
      <c r="K52" s="590"/>
    </row>
    <row r="53" spans="1:11" ht="16.5" thickBot="1">
      <c r="A53" s="593" t="s">
        <v>1226</v>
      </c>
      <c r="B53" s="590"/>
      <c r="C53" s="590"/>
      <c r="D53" s="590"/>
      <c r="E53" s="591">
        <v>2365.1999999999998</v>
      </c>
      <c r="F53" s="591">
        <v>108528.3</v>
      </c>
      <c r="G53" s="591">
        <v>119955.999999999</v>
      </c>
      <c r="H53" s="590"/>
      <c r="I53" s="591">
        <v>378360</v>
      </c>
      <c r="J53" s="591">
        <v>609209.5</v>
      </c>
      <c r="K53" s="591">
        <v>119955.999999999</v>
      </c>
    </row>
    <row r="54" spans="1:11" ht="16.5" thickBot="1">
      <c r="A54" s="593" t="s">
        <v>1225</v>
      </c>
      <c r="B54" s="590"/>
      <c r="C54" s="591">
        <v>15900</v>
      </c>
      <c r="D54" s="590"/>
      <c r="E54" s="591">
        <v>1214058.99999999</v>
      </c>
      <c r="F54" s="591">
        <v>65116.800000000003</v>
      </c>
      <c r="G54" s="591">
        <v>4489016.7639999902</v>
      </c>
      <c r="H54" s="590"/>
      <c r="I54" s="591">
        <v>1303200</v>
      </c>
      <c r="J54" s="591">
        <v>7087292.56399999</v>
      </c>
      <c r="K54" s="591">
        <v>4489016.7639999902</v>
      </c>
    </row>
    <row r="55" spans="1:11" ht="32.25" thickBot="1">
      <c r="A55" s="593" t="s">
        <v>1224</v>
      </c>
      <c r="B55" s="590"/>
      <c r="C55" s="590"/>
      <c r="D55" s="590"/>
      <c r="E55" s="591">
        <v>3623425.8</v>
      </c>
      <c r="F55" s="590"/>
      <c r="G55" s="590"/>
      <c r="H55" s="590"/>
      <c r="I55" s="591">
        <v>271800</v>
      </c>
      <c r="J55" s="591">
        <v>3895225.8</v>
      </c>
      <c r="K55" s="590"/>
    </row>
    <row r="56" spans="1:11" ht="16.5" thickBot="1">
      <c r="A56" s="592" t="s">
        <v>1223</v>
      </c>
      <c r="B56" s="590"/>
      <c r="C56" s="590"/>
      <c r="D56" s="590"/>
      <c r="E56" s="591">
        <v>811236</v>
      </c>
      <c r="F56" s="591">
        <v>805533.3</v>
      </c>
      <c r="G56" s="590"/>
      <c r="H56" s="590"/>
      <c r="I56" s="590"/>
      <c r="J56" s="591">
        <v>1616769.3</v>
      </c>
      <c r="K56" s="590"/>
    </row>
  </sheetData>
  <mergeCells count="1">
    <mergeCell ref="B10:K10"/>
  </mergeCells>
  <hyperlinks>
    <hyperlink ref="B4" r:id="rId1" xr:uid="{16ED0A90-6FC0-4FCB-9001-803C0AE530A3}"/>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3D4A8-0E7A-6647-80A1-B548F8710547}">
  <sheetPr>
    <tabColor theme="3" tint="9.9978637043366805E-2"/>
  </sheetPr>
  <dimension ref="A1:X374"/>
  <sheetViews>
    <sheetView zoomScale="106" zoomScaleNormal="100" workbookViewId="0"/>
  </sheetViews>
  <sheetFormatPr defaultColWidth="11.42578125" defaultRowHeight="15"/>
  <cols>
    <col min="1" max="1" width="41.42578125" customWidth="1"/>
    <col min="2" max="2" width="11.140625" bestFit="1" customWidth="1"/>
    <col min="3" max="4" width="12.140625" bestFit="1" customWidth="1"/>
    <col min="5" max="5" width="12.7109375" customWidth="1"/>
    <col min="7" max="7" width="11.42578125" customWidth="1"/>
    <col min="11" max="11" width="29.7109375" customWidth="1"/>
    <col min="18" max="18" width="30" customWidth="1"/>
    <col min="24" max="24" width="14.42578125" customWidth="1"/>
  </cols>
  <sheetData>
    <row r="1" spans="1:24">
      <c r="A1" s="139" t="s">
        <v>0</v>
      </c>
      <c r="B1" s="129"/>
      <c r="C1" s="139"/>
      <c r="D1" s="139"/>
      <c r="K1" s="23" t="s">
        <v>977</v>
      </c>
      <c r="L1" s="23"/>
      <c r="M1" s="23"/>
      <c r="N1" s="23"/>
      <c r="O1" s="23"/>
      <c r="P1" s="23"/>
      <c r="R1" s="23" t="s">
        <v>1069</v>
      </c>
      <c r="S1" s="23"/>
      <c r="T1" s="23"/>
      <c r="U1" s="23"/>
      <c r="V1" s="23"/>
      <c r="W1" s="23"/>
      <c r="X1" s="23"/>
    </row>
    <row r="2" spans="1:24">
      <c r="A2" s="29" t="s">
        <v>1</v>
      </c>
      <c r="B2" s="130"/>
      <c r="C2" s="29" t="s">
        <v>2</v>
      </c>
      <c r="D2" s="29" t="s">
        <v>15</v>
      </c>
      <c r="L2" s="28" t="s">
        <v>837</v>
      </c>
      <c r="M2" s="28" t="s">
        <v>968</v>
      </c>
      <c r="N2" s="28" t="s">
        <v>839</v>
      </c>
      <c r="O2" s="28" t="s">
        <v>969</v>
      </c>
      <c r="P2" s="28" t="s">
        <v>970</v>
      </c>
      <c r="S2" s="28" t="s">
        <v>837</v>
      </c>
      <c r="T2" s="28" t="s">
        <v>968</v>
      </c>
      <c r="U2" s="28" t="s">
        <v>839</v>
      </c>
      <c r="V2" s="28" t="s">
        <v>969</v>
      </c>
      <c r="W2" s="28" t="s">
        <v>970</v>
      </c>
      <c r="X2" s="28" t="s">
        <v>1042</v>
      </c>
    </row>
    <row r="3" spans="1:24">
      <c r="A3" t="s">
        <v>3</v>
      </c>
      <c r="B3">
        <v>26</v>
      </c>
      <c r="C3" t="s">
        <v>4</v>
      </c>
      <c r="D3" s="142">
        <f>'TEA References'!A28</f>
        <v>27</v>
      </c>
      <c r="K3" t="s">
        <v>967</v>
      </c>
      <c r="L3" s="6">
        <f>SUM(B8:D8)</f>
        <v>2.5820633349963438</v>
      </c>
      <c r="M3" s="6">
        <f t="shared" ref="M3:M15" si="0">SUM(B50:D50)</f>
        <v>4.3425610634029423</v>
      </c>
      <c r="N3" s="130"/>
      <c r="O3" s="130"/>
      <c r="P3" s="130"/>
      <c r="R3" t="s">
        <v>967</v>
      </c>
      <c r="S3" s="6">
        <f>L3</f>
        <v>2.5820633349963438</v>
      </c>
      <c r="T3" s="6">
        <f>M3-L3</f>
        <v>1.7604977284065986</v>
      </c>
    </row>
    <row r="4" spans="1:24">
      <c r="A4" t="s">
        <v>5</v>
      </c>
      <c r="B4" s="17">
        <v>0.11</v>
      </c>
      <c r="D4" s="142">
        <f>'TEA References'!A29</f>
        <v>28</v>
      </c>
      <c r="K4" t="s">
        <v>963</v>
      </c>
      <c r="L4" s="6">
        <f t="shared" ref="L4:L5" si="1">SUM(B9:D9)</f>
        <v>1.2655129627372919</v>
      </c>
      <c r="M4" s="6">
        <f t="shared" si="0"/>
        <v>2.1283627100581728</v>
      </c>
      <c r="N4" s="130"/>
      <c r="O4" s="130"/>
      <c r="P4" s="130"/>
      <c r="R4" t="s">
        <v>963</v>
      </c>
      <c r="S4" s="6">
        <f t="shared" ref="S4:S15" si="2">L4</f>
        <v>1.2655129627372919</v>
      </c>
      <c r="T4" s="6">
        <f t="shared" ref="T4:T15" si="3">M4-L4</f>
        <v>0.86284974732088093</v>
      </c>
    </row>
    <row r="5" spans="1:24">
      <c r="K5" t="s">
        <v>852</v>
      </c>
      <c r="L5" s="6">
        <f t="shared" si="1"/>
        <v>1.595223469036285</v>
      </c>
      <c r="M5" s="6">
        <f t="shared" si="0"/>
        <v>2.6828758342882981</v>
      </c>
      <c r="N5" s="130"/>
      <c r="O5" s="130"/>
      <c r="P5" s="130"/>
      <c r="R5" t="s">
        <v>852</v>
      </c>
      <c r="S5" s="6">
        <f t="shared" si="2"/>
        <v>1.595223469036285</v>
      </c>
      <c r="T5" s="6">
        <f t="shared" si="3"/>
        <v>1.0876523652520131</v>
      </c>
    </row>
    <row r="6" spans="1:24">
      <c r="A6" s="23" t="s">
        <v>6</v>
      </c>
      <c r="B6" s="23"/>
      <c r="C6" s="23"/>
      <c r="D6" s="23"/>
      <c r="E6" s="23"/>
      <c r="F6" s="23"/>
      <c r="G6" s="28"/>
      <c r="H6" s="28"/>
      <c r="I6" s="28"/>
      <c r="K6" t="s">
        <v>962</v>
      </c>
      <c r="L6" s="130"/>
      <c r="M6" s="6">
        <f t="shared" si="0"/>
        <v>3.9381616170837015</v>
      </c>
      <c r="N6" s="6">
        <f>SUM(B93:D93)</f>
        <v>3.9381616170837015</v>
      </c>
      <c r="O6" s="6">
        <f>SUM(B132:D132)</f>
        <v>3.9381616170837015</v>
      </c>
      <c r="P6" s="6">
        <f>SUM(B172:D172)</f>
        <v>3.9381616170837015</v>
      </c>
      <c r="R6" t="s">
        <v>962</v>
      </c>
      <c r="S6" s="6"/>
      <c r="T6" s="6"/>
      <c r="X6" s="6">
        <f>M6</f>
        <v>3.9381616170837015</v>
      </c>
    </row>
    <row r="7" spans="1:24" ht="45">
      <c r="B7" s="138" t="s">
        <v>7</v>
      </c>
      <c r="C7" s="447" t="s">
        <v>8</v>
      </c>
      <c r="D7" s="138" t="s">
        <v>9</v>
      </c>
      <c r="E7" s="138" t="s">
        <v>10</v>
      </c>
      <c r="F7" s="28" t="s">
        <v>2</v>
      </c>
      <c r="K7" t="s">
        <v>966</v>
      </c>
      <c r="L7" s="6">
        <f>SUM(B11:D11)</f>
        <v>9.7903938521091014</v>
      </c>
      <c r="M7" s="6">
        <f t="shared" si="0"/>
        <v>9.7903938521091014</v>
      </c>
      <c r="N7" s="6">
        <f>SUM(B94:D94)</f>
        <v>9.7903938521091014</v>
      </c>
      <c r="O7" s="6">
        <f>SUM(B133:D133)</f>
        <v>9.7903938521091014</v>
      </c>
      <c r="P7" s="6">
        <f>SUM(B173:D173)</f>
        <v>9.7903938521091014</v>
      </c>
      <c r="R7" t="s">
        <v>966</v>
      </c>
      <c r="S7" s="6"/>
      <c r="T7" s="6"/>
      <c r="X7" s="6">
        <f t="shared" ref="X7:X9" si="4">M7</f>
        <v>9.7903938521091014</v>
      </c>
    </row>
    <row r="8" spans="1:24" ht="18">
      <c r="A8" t="s">
        <v>967</v>
      </c>
      <c r="B8" s="6">
        <f>'Consolidated TEA Data'!B$3*(1/'Consolidated TEA Data'!B$16)</f>
        <v>2.1096379398266194</v>
      </c>
      <c r="C8" s="6">
        <f>-PMT(B$4,B$3,'Consolidated TEA Data'!B$42)/'Consolidated TEA Data'!B$16</f>
        <v>0.29794539516972446</v>
      </c>
      <c r="D8" s="6">
        <f>'Consolidated TEA Data'!B$67*'Consolidated TEA Data'!B55*(1/'Consolidated TEA Data'!B16)</f>
        <v>0.17448</v>
      </c>
      <c r="E8" s="6">
        <f>('Consolidated TEA Data'!B$69*'Consolidated TEA Data'!B55*(1/'Consolidated TEA Data'!B16))-('Consolidated TEA Data'!B$67*'Consolidated TEA Data'!B55*(1/'Consolidated TEA Data'!B16))</f>
        <v>1.3260479999999999</v>
      </c>
      <c r="F8" t="s">
        <v>856</v>
      </c>
      <c r="G8" s="6"/>
      <c r="H8" s="6"/>
      <c r="K8" t="s">
        <v>964</v>
      </c>
      <c r="L8" s="6">
        <f t="shared" ref="L8" si="5">SUM(B12:D12)</f>
        <v>4.8699530668985016</v>
      </c>
      <c r="M8" s="6">
        <f t="shared" si="0"/>
        <v>4.8699530668985016</v>
      </c>
      <c r="N8" s="6">
        <f>SUM(B95:D95)</f>
        <v>4.8699530668985016</v>
      </c>
      <c r="O8" s="6">
        <f>SUM(B134:D134)</f>
        <v>4.8699530668985016</v>
      </c>
      <c r="P8" s="6">
        <f>SUM(B174:D174)</f>
        <v>4.8699530668985016</v>
      </c>
      <c r="R8" t="s">
        <v>964</v>
      </c>
      <c r="S8" s="6"/>
      <c r="T8" s="6"/>
      <c r="X8" s="6">
        <f t="shared" si="4"/>
        <v>4.8699530668985016</v>
      </c>
    </row>
    <row r="9" spans="1:24" ht="18">
      <c r="A9" t="s">
        <v>963</v>
      </c>
      <c r="B9" s="6">
        <f>'Consolidated TEA Data'!B$5*(1/'Consolidated TEA Data'!B$16)</f>
        <v>0.96756756756756745</v>
      </c>
      <c r="C9" s="6">
        <f>-PMT(B$4,B$3,'Consolidated TEA Data'!B$42)/'Consolidated TEA Data'!B$16</f>
        <v>0.29794539516972446</v>
      </c>
      <c r="D9" s="6">
        <f>'Consolidated TEA Data'!B$67*'Consolidated TEA Data'!B56*(1/'Consolidated TEA Data'!B16)</f>
        <v>0</v>
      </c>
      <c r="E9" s="6">
        <f>('Consolidated TEA Data'!B$69*'Consolidated TEA Data'!B56*(1/'Consolidated TEA Data'!B16))-('Consolidated TEA Data'!B$67*'Consolidated TEA Data'!B56*(1/'Consolidated TEA Data'!B16))</f>
        <v>0</v>
      </c>
      <c r="F9" t="s">
        <v>856</v>
      </c>
      <c r="G9" s="6"/>
      <c r="H9" s="6"/>
      <c r="K9" t="s">
        <v>965</v>
      </c>
      <c r="L9" s="6">
        <f t="shared" ref="L9:L15" si="6">SUM(B13:D13)</f>
        <v>6.1022044540765572</v>
      </c>
      <c r="M9" s="6">
        <f t="shared" si="0"/>
        <v>6.1022044540765572</v>
      </c>
      <c r="N9" s="6">
        <f>SUM(B96:D96)</f>
        <v>6.1022044540765572</v>
      </c>
      <c r="O9" s="6">
        <f>SUM(B135:D135)</f>
        <v>6.1022044540765572</v>
      </c>
      <c r="P9" s="6">
        <f>SUM(B175:D175)</f>
        <v>6.1022044540765572</v>
      </c>
      <c r="R9" t="s">
        <v>965</v>
      </c>
      <c r="S9" s="6"/>
      <c r="T9" s="6"/>
      <c r="X9" s="6">
        <f t="shared" si="4"/>
        <v>6.1022044540765572</v>
      </c>
    </row>
    <row r="10" spans="1:24" ht="18">
      <c r="A10" t="s">
        <v>852</v>
      </c>
      <c r="B10" s="6">
        <f>'Consolidated TEA Data'!B$6*(1/'Consolidated TEA Data'!B$16)</f>
        <v>1.2972780738665606</v>
      </c>
      <c r="C10" s="6">
        <f>-PMT(B$4,B$3,'Consolidated TEA Data'!B$42)/'Consolidated TEA Data'!B$16</f>
        <v>0.29794539516972446</v>
      </c>
      <c r="D10" s="6">
        <f>'Consolidated TEA Data'!B$67*'Consolidated TEA Data'!B56*(1/'Consolidated TEA Data'!B16)</f>
        <v>0</v>
      </c>
      <c r="E10" s="6">
        <f>('Consolidated TEA Data'!B$69*'Consolidated TEA Data'!B56*(1/'Consolidated TEA Data'!B16))-('Consolidated TEA Data'!B$67*'Consolidated TEA Data'!B56*(1/'Consolidated TEA Data'!B16))</f>
        <v>0</v>
      </c>
      <c r="F10" t="s">
        <v>856</v>
      </c>
      <c r="G10" s="6"/>
      <c r="H10" s="6"/>
      <c r="K10" t="s">
        <v>1014</v>
      </c>
      <c r="L10" s="6">
        <f t="shared" si="6"/>
        <v>3.429674019556594</v>
      </c>
      <c r="M10" s="6">
        <f t="shared" si="0"/>
        <v>3.5123167670157893</v>
      </c>
      <c r="N10" s="6">
        <f t="shared" ref="N10:N11" si="7">SUM(B97:D97)</f>
        <v>3.8869638888308065</v>
      </c>
      <c r="O10" s="513">
        <f t="shared" ref="O10:O11" si="8">SUM(B136:D136)</f>
        <v>5.1144261695142195</v>
      </c>
      <c r="P10" s="6">
        <f t="shared" ref="P10:P11" si="9">SUM(B176:D176)</f>
        <v>12.674882246187412</v>
      </c>
      <c r="R10" t="s">
        <v>1014</v>
      </c>
      <c r="S10" s="6">
        <f t="shared" si="2"/>
        <v>3.429674019556594</v>
      </c>
      <c r="T10" s="6">
        <f t="shared" si="3"/>
        <v>8.2642747459195309E-2</v>
      </c>
      <c r="U10" s="6">
        <f>N10-M10</f>
        <v>0.37464712181501714</v>
      </c>
      <c r="V10" s="6">
        <f>O10-N10</f>
        <v>1.227462280683413</v>
      </c>
      <c r="W10" s="6">
        <f>P10-O10</f>
        <v>7.5604560766731925</v>
      </c>
    </row>
    <row r="11" spans="1:24" ht="18">
      <c r="A11" t="s">
        <v>974</v>
      </c>
      <c r="B11" s="6">
        <f>'Consolidated TEA Data'!B$3*(1/'Consolidated TEA Data'!B$19)</f>
        <v>7.8845054316752456</v>
      </c>
      <c r="C11" s="6">
        <f>-PMT(B$4,B$3,'Consolidated TEA Data'!B$45)/'Consolidated TEA Data'!B$19</f>
        <v>1.2537914507368857</v>
      </c>
      <c r="D11" s="6">
        <f>'Consolidated TEA Data'!B$67*'Consolidated TEA Data'!B55*(1/'Consolidated TEA Data'!B19)</f>
        <v>0.65209696969696973</v>
      </c>
      <c r="E11" s="6">
        <f>('Consolidated TEA Data'!B$69*'Consolidated TEA Data'!B55*(1/'Consolidated TEA Data'!B19))-('Consolidated TEA Data'!B$67*'Consolidated TEA Data'!B55*(1/'Consolidated TEA Data'!B19))</f>
        <v>4.9559369696969702</v>
      </c>
      <c r="F11" t="s">
        <v>856</v>
      </c>
      <c r="G11" s="6"/>
      <c r="H11" s="6"/>
      <c r="K11" t="s">
        <v>1021</v>
      </c>
      <c r="L11" s="6">
        <f t="shared" si="6"/>
        <v>5.2388157425268309</v>
      </c>
      <c r="M11" s="6">
        <f t="shared" si="0"/>
        <v>5.3322848872330466</v>
      </c>
      <c r="N11" s="6">
        <f t="shared" si="7"/>
        <v>5.6198578381898567</v>
      </c>
      <c r="O11" s="6">
        <f t="shared" si="8"/>
        <v>6.6425175682756468</v>
      </c>
      <c r="P11" s="513">
        <f t="shared" si="9"/>
        <v>9.5467771350616495</v>
      </c>
      <c r="R11" t="s">
        <v>1021</v>
      </c>
      <c r="S11" s="6">
        <f t="shared" si="2"/>
        <v>5.2388157425268309</v>
      </c>
      <c r="T11" s="6">
        <f t="shared" si="3"/>
        <v>9.3469144706215701E-2</v>
      </c>
      <c r="U11" s="6">
        <f t="shared" ref="U11:U15" si="10">N11-M11</f>
        <v>0.28757295095681012</v>
      </c>
      <c r="V11" s="6">
        <f t="shared" ref="V11:V15" si="11">O11-N11</f>
        <v>1.02265973008579</v>
      </c>
      <c r="W11" s="6">
        <f t="shared" ref="W11:W15" si="12">P11-O11</f>
        <v>2.9042595667860027</v>
      </c>
    </row>
    <row r="12" spans="1:24" ht="18">
      <c r="A12" t="s">
        <v>973</v>
      </c>
      <c r="B12" s="6">
        <f>'Consolidated TEA Data'!B$5*(1/'Consolidated TEA Data'!B$19)</f>
        <v>3.6161616161616164</v>
      </c>
      <c r="C12" s="6">
        <f>-PMT(B$4,B$3,'Consolidated TEA Data'!B$45)/'Consolidated TEA Data'!B$19</f>
        <v>1.2537914507368857</v>
      </c>
      <c r="D12" s="6">
        <f>'Consolidated TEA Data'!B$67*'Consolidated TEA Data'!B56*(1/'Consolidated TEA Data'!B19)</f>
        <v>0</v>
      </c>
      <c r="E12" s="6">
        <f>('Consolidated TEA Data'!B$69*'Consolidated TEA Data'!B56*(1/'Consolidated TEA Data'!B19))-('Consolidated TEA Data'!B$67*'Consolidated TEA Data'!B56*(1/'Consolidated TEA Data'!B19))</f>
        <v>0</v>
      </c>
      <c r="F12" t="s">
        <v>856</v>
      </c>
      <c r="G12" s="6"/>
      <c r="H12" s="6"/>
      <c r="K12" t="s">
        <v>1015</v>
      </c>
      <c r="L12" s="6">
        <f t="shared" si="6"/>
        <v>2.5904603853710531</v>
      </c>
      <c r="M12" s="6">
        <f t="shared" si="0"/>
        <v>2.6528811175486688</v>
      </c>
      <c r="N12" s="6">
        <f t="shared" ref="N12:N17" si="13">SUM(B99:D99)</f>
        <v>2.9358551034205265</v>
      </c>
      <c r="O12" s="513">
        <f t="shared" ref="O12:O17" si="14">SUM(B138:D138)</f>
        <v>3.8629672413427985</v>
      </c>
      <c r="P12" s="6">
        <f t="shared" ref="P12:P17" si="15">SUM(B178:D178)</f>
        <v>9.5734405546321515</v>
      </c>
      <c r="R12" t="s">
        <v>1015</v>
      </c>
      <c r="S12" s="6">
        <f t="shared" si="2"/>
        <v>2.5904603853710531</v>
      </c>
      <c r="T12" s="6">
        <f t="shared" si="3"/>
        <v>6.242073217761579E-2</v>
      </c>
      <c r="U12" s="6">
        <f t="shared" si="10"/>
        <v>0.28297398587185763</v>
      </c>
      <c r="V12" s="6">
        <f t="shared" si="11"/>
        <v>0.92711213792227198</v>
      </c>
      <c r="W12" s="6">
        <f t="shared" si="12"/>
        <v>5.710473313289353</v>
      </c>
    </row>
    <row r="13" spans="1:24" ht="18">
      <c r="A13" t="s">
        <v>847</v>
      </c>
      <c r="B13" s="6">
        <f>'Consolidated TEA Data'!B6*(1/'Consolidated TEA Data'!B19)</f>
        <v>4.8484130033396715</v>
      </c>
      <c r="C13" s="6">
        <f>-PMT(B$4,B$3,'Consolidated TEA Data'!B$45)/'Consolidated TEA Data'!B$19</f>
        <v>1.2537914507368857</v>
      </c>
      <c r="D13" s="6">
        <f>'Consolidated TEA Data'!B$67*'Consolidated TEA Data'!B56*(1/'Consolidated TEA Data'!B19)</f>
        <v>0</v>
      </c>
      <c r="E13" s="6">
        <f>('Consolidated TEA Data'!B$69*'Consolidated TEA Data'!B56*(1/'Consolidated TEA Data'!B19))-('Consolidated TEA Data'!B$67*'Consolidated TEA Data'!B56*(1/'Consolidated TEA Data'!B19))</f>
        <v>0</v>
      </c>
      <c r="F13" t="s">
        <v>856</v>
      </c>
      <c r="G13" s="6"/>
      <c r="H13" s="6"/>
      <c r="K13" t="s">
        <v>1016</v>
      </c>
      <c r="L13" s="6">
        <f t="shared" si="6"/>
        <v>4.5031681195813746</v>
      </c>
      <c r="M13" s="6">
        <f t="shared" si="0"/>
        <v>4.5835120929700164</v>
      </c>
      <c r="N13" s="6">
        <f t="shared" si="13"/>
        <v>4.8307033301594409</v>
      </c>
      <c r="O13" s="6">
        <f t="shared" si="14"/>
        <v>5.7097586205218391</v>
      </c>
      <c r="P13" s="513">
        <f t="shared" si="15"/>
        <v>8.2061947875689878</v>
      </c>
      <c r="R13" t="s">
        <v>1016</v>
      </c>
      <c r="S13" s="6">
        <f t="shared" si="2"/>
        <v>4.5031681195813746</v>
      </c>
      <c r="T13" s="6">
        <f t="shared" si="3"/>
        <v>8.0343973388641743E-2</v>
      </c>
      <c r="U13" s="6">
        <f t="shared" si="10"/>
        <v>0.24719123718942448</v>
      </c>
      <c r="V13" s="6">
        <f t="shared" si="11"/>
        <v>0.87905529036239827</v>
      </c>
      <c r="W13" s="6">
        <f t="shared" si="12"/>
        <v>2.4964361670471487</v>
      </c>
    </row>
    <row r="14" spans="1:24" ht="18">
      <c r="A14" t="s">
        <v>999</v>
      </c>
      <c r="B14" s="6">
        <f>'Consolidated TEA Data'!B7*(1/'Consolidated TEA Data'!B23)</f>
        <v>2.7058823529411766</v>
      </c>
      <c r="C14" s="6">
        <f>-PMT(B$4,B$3,'Consolidated TEA Data'!B46)/'Consolidated TEA Data'!B23</f>
        <v>0.72379166661541761</v>
      </c>
      <c r="D14" s="6">
        <f>'Consolidated TEA Data'!B$67*'Consolidated TEA Data'!B57*(1/'Consolidated TEA Data'!B23)</f>
        <v>0</v>
      </c>
      <c r="E14" s="6">
        <f>('Consolidated TEA Data'!B$69*'Consolidated TEA Data'!B57*(1/'Consolidated TEA Data'!B23))-('Consolidated TEA Data'!B$67*'Consolidated TEA Data'!B57*(1/'Consolidated TEA Data'!B23))</f>
        <v>0</v>
      </c>
      <c r="F14" t="s">
        <v>856</v>
      </c>
      <c r="G14" s="6"/>
      <c r="H14" s="6"/>
      <c r="K14" t="s">
        <v>1017</v>
      </c>
      <c r="L14" s="6">
        <f t="shared" si="6"/>
        <v>6.8110433734147202</v>
      </c>
      <c r="M14" s="6">
        <f t="shared" si="0"/>
        <v>6.9751649004849545</v>
      </c>
      <c r="N14" s="6">
        <f t="shared" si="13"/>
        <v>7.7191824898700148</v>
      </c>
      <c r="O14" s="6">
        <f t="shared" si="14"/>
        <v>10.156819065618441</v>
      </c>
      <c r="P14" s="6">
        <f t="shared" si="15"/>
        <v>25.171247249576137</v>
      </c>
      <c r="R14" t="s">
        <v>1017</v>
      </c>
      <c r="S14" s="6">
        <f t="shared" si="2"/>
        <v>6.8110433734147202</v>
      </c>
      <c r="T14" s="6">
        <f t="shared" si="3"/>
        <v>0.16412152707023431</v>
      </c>
      <c r="U14" s="6">
        <f t="shared" si="10"/>
        <v>0.74401758938506024</v>
      </c>
      <c r="V14" s="6">
        <f t="shared" si="11"/>
        <v>2.4376365757484262</v>
      </c>
      <c r="W14" s="6">
        <f t="shared" si="12"/>
        <v>15.014428183957696</v>
      </c>
    </row>
    <row r="15" spans="1:24" ht="18">
      <c r="A15" t="s">
        <v>1000</v>
      </c>
      <c r="B15" s="6">
        <f>'Consolidated TEA Data'!B7*(1/'Consolidated TEA Data'!B31)</f>
        <v>2.3719537431527695</v>
      </c>
      <c r="C15" s="6">
        <f>-PMT(B$4,B$3,('Consolidated TEA Data'!B46+'Consolidated TEA Data'!B50))/'Consolidated TEA Data'!B31</f>
        <v>2.8668619993740614</v>
      </c>
      <c r="D15" s="6">
        <f>'Consolidated TEA Data'!B$67*'Consolidated TEA Data'!B57*(1/'Consolidated TEA Data'!B31)</f>
        <v>0</v>
      </c>
      <c r="E15" s="6">
        <f>('Consolidated TEA Data'!B$69*'Consolidated TEA Data'!B57*(1/'Consolidated TEA Data'!B31))-('Consolidated TEA Data'!B$67*'Consolidated TEA Data'!B57*(1/'Consolidated TEA Data'!B31))</f>
        <v>0</v>
      </c>
      <c r="F15" t="s">
        <v>856</v>
      </c>
      <c r="G15" s="6"/>
      <c r="H15" s="6"/>
      <c r="K15" t="s">
        <v>1018</v>
      </c>
      <c r="L15" s="6">
        <f t="shared" si="6"/>
        <v>7.9999509622004608</v>
      </c>
      <c r="M15" s="6">
        <f t="shared" si="0"/>
        <v>8.142683329757995</v>
      </c>
      <c r="N15" s="6">
        <f t="shared" si="13"/>
        <v>8.5818225586937551</v>
      </c>
      <c r="O15" s="513">
        <f t="shared" si="14"/>
        <v>10.14347849274221</v>
      </c>
      <c r="P15" s="513">
        <f t="shared" si="15"/>
        <v>14.578437700638151</v>
      </c>
      <c r="R15" t="s">
        <v>1018</v>
      </c>
      <c r="S15" s="6">
        <f t="shared" si="2"/>
        <v>7.9999509622004608</v>
      </c>
      <c r="T15" s="6">
        <f t="shared" si="3"/>
        <v>0.14273236755753427</v>
      </c>
      <c r="U15" s="6">
        <f t="shared" si="10"/>
        <v>0.43913922893576007</v>
      </c>
      <c r="V15" s="6">
        <f t="shared" si="11"/>
        <v>1.5616559340484546</v>
      </c>
      <c r="W15" s="6">
        <f t="shared" si="12"/>
        <v>4.4349592078959414</v>
      </c>
    </row>
    <row r="16" spans="1:24" ht="18">
      <c r="A16" t="s">
        <v>848</v>
      </c>
      <c r="B16" s="6">
        <f>'Consolidated TEA Data'!B9*(1/'Consolidated TEA Data'!B23)</f>
        <v>1.4785797416870157</v>
      </c>
      <c r="C16" s="6">
        <f>-PMT(B$4,B$3,'Consolidated TEA Data'!B47)/'Consolidated TEA Data'!B23</f>
        <v>0.72379166661541761</v>
      </c>
      <c r="D16" s="6">
        <f>'Consolidated TEA Data'!B$67*'Consolidated TEA Data'!B59*(1/'Consolidated TEA Data'!B23)</f>
        <v>0.38808897706861983</v>
      </c>
      <c r="E16" s="6">
        <f>('Consolidated TEA Data'!B$69*'Consolidated TEA Data'!B59*(1/'Consolidated TEA Data'!B23))-('Consolidated TEA Data'!B$67*'Consolidated TEA Data'!B59*(1/'Consolidated TEA Data'!B23))</f>
        <v>2.9494762257215106</v>
      </c>
      <c r="F16" t="s">
        <v>856</v>
      </c>
      <c r="G16" s="6"/>
      <c r="H16" s="6"/>
      <c r="K16" t="s">
        <v>1019</v>
      </c>
      <c r="L16" s="6">
        <f>SUM(B20:D20)</f>
        <v>5.9456735367367743</v>
      </c>
      <c r="M16" s="6">
        <f>SUM(B63:D63)</f>
        <v>6.088942778585853</v>
      </c>
      <c r="N16" s="6">
        <f t="shared" si="13"/>
        <v>6.7384300083016768</v>
      </c>
      <c r="O16" s="513">
        <f t="shared" si="14"/>
        <v>8.8663552740811546</v>
      </c>
      <c r="P16" s="6">
        <f t="shared" si="15"/>
        <v>21.973141331418514</v>
      </c>
      <c r="R16" t="s">
        <v>1019</v>
      </c>
      <c r="S16" s="6">
        <f>L16</f>
        <v>5.9456735367367743</v>
      </c>
      <c r="T16" s="6">
        <f t="shared" ref="T16:W17" si="16">M16-L16</f>
        <v>0.14326924184907863</v>
      </c>
      <c r="U16" s="6">
        <f t="shared" si="16"/>
        <v>0.64948722971582384</v>
      </c>
      <c r="V16" s="6">
        <f t="shared" si="16"/>
        <v>2.1279252657794778</v>
      </c>
      <c r="W16" s="6">
        <f t="shared" si="16"/>
        <v>13.106786057337359</v>
      </c>
    </row>
    <row r="17" spans="1:23" ht="18">
      <c r="A17" t="s">
        <v>893</v>
      </c>
      <c r="B17" s="6">
        <f>'Consolidated TEA Data'!B9*(1/'Consolidated TEA Data'!B31)</f>
        <v>1.29611058257292</v>
      </c>
      <c r="C17" s="6">
        <f>-PMT(B$4,B$3,('Consolidated TEA Data'!B47+'Consolidated TEA Data'!B50))/'Consolidated TEA Data'!B31</f>
        <v>2.8668619993740614</v>
      </c>
      <c r="D17" s="6">
        <f>'Consolidated TEA Data'!B$67*'Consolidated TEA Data'!B59*(1/'Consolidated TEA Data'!B31)</f>
        <v>0.34019553763439381</v>
      </c>
      <c r="E17" s="6">
        <f>('Consolidated TEA Data'!B$69*'Consolidated TEA Data'!B59*(1/'Consolidated TEA Data'!B31))-('Consolidated TEA Data'!B$67*'Consolidated TEA Data'!B59*(1/'Consolidated TEA Data'!B31))</f>
        <v>2.5854860860213926</v>
      </c>
      <c r="F17" t="s">
        <v>856</v>
      </c>
      <c r="G17" s="6"/>
      <c r="H17" s="6"/>
      <c r="K17" t="s">
        <v>1020</v>
      </c>
      <c r="L17" s="6">
        <f>SUM(B21:D21)</f>
        <v>7.1531381818929498</v>
      </c>
      <c r="M17" s="6">
        <f>SUM(B64:D64)</f>
        <v>7.2807620077128705</v>
      </c>
      <c r="N17" s="6">
        <f t="shared" si="13"/>
        <v>7.6734173627906221</v>
      </c>
      <c r="O17" s="6">
        <f t="shared" si="14"/>
        <v>9.0697685081417774</v>
      </c>
      <c r="P17" s="513">
        <f t="shared" si="15"/>
        <v>13.035277321262329</v>
      </c>
      <c r="R17" t="s">
        <v>1020</v>
      </c>
      <c r="S17" s="6">
        <f>L17</f>
        <v>7.1531381818929498</v>
      </c>
      <c r="T17" s="6">
        <f t="shared" si="16"/>
        <v>0.12762382581992071</v>
      </c>
      <c r="U17" s="6">
        <f t="shared" si="16"/>
        <v>0.39265535507775162</v>
      </c>
      <c r="V17" s="6">
        <f t="shared" si="16"/>
        <v>1.3963511453511552</v>
      </c>
      <c r="W17" s="6">
        <f t="shared" si="16"/>
        <v>3.965508813120552</v>
      </c>
    </row>
    <row r="18" spans="1:23" ht="18">
      <c r="A18" t="s">
        <v>849</v>
      </c>
      <c r="B18" s="6">
        <f>'Consolidated TEA Data'!B11*(1/'Consolidated TEA Data'!C23)</f>
        <v>6.1211239651060589</v>
      </c>
      <c r="C18" s="6">
        <f>-PMT(B$4,B$3,'Consolidated TEA Data'!B48)/'Consolidated TEA Data'!C23</f>
        <v>0.41429152634552535</v>
      </c>
      <c r="D18" s="6">
        <f>'Consolidated TEA Data'!B$67*'Consolidated TEA Data'!B61*(1/'Consolidated TEA Data'!C23)</f>
        <v>0.27562788196313631</v>
      </c>
      <c r="E18" s="6">
        <f>('Consolidated TEA Data'!B$69*'Consolidated TEA Data'!B61*(1/'Consolidated TEA Data'!C23))-('Consolidated TEA Data'!B$67*'Consolidated TEA Data'!B61*(1/'Consolidated TEA Data'!C23))</f>
        <v>2.0947719029198355</v>
      </c>
      <c r="F18" t="s">
        <v>856</v>
      </c>
      <c r="G18" s="6"/>
      <c r="H18" s="6"/>
    </row>
    <row r="19" spans="1:23" ht="18">
      <c r="A19" t="s">
        <v>894</v>
      </c>
      <c r="B19" s="6">
        <f>'Consolidated TEA Data'!B11*(1/'Consolidated TEA Data'!C31)</f>
        <v>5.3657258548413571</v>
      </c>
      <c r="C19" s="6">
        <f>-PMT(B$4,B$3,('Consolidated TEA Data'!B48+'Consolidated TEA Data'!B50))/'Consolidated TEA Data'!C31</f>
        <v>2.3926120211031163</v>
      </c>
      <c r="D19" s="6">
        <f>'Consolidated TEA Data'!B$67*'Consolidated TEA Data'!B61*(1/'Consolidated TEA Data'!C31)</f>
        <v>0.24161308625598749</v>
      </c>
      <c r="E19" s="6">
        <f>('Consolidated TEA Data'!B$69*'Consolidated TEA Data'!B61*(1/'Consolidated TEA Data'!C31))-('Consolidated TEA Data'!B$67*'Consolidated TEA Data'!B61*(1/'Consolidated TEA Data'!C31))</f>
        <v>1.8362594555455047</v>
      </c>
      <c r="F19" t="s">
        <v>856</v>
      </c>
      <c r="G19" s="6"/>
      <c r="H19" s="6"/>
      <c r="M19" s="6"/>
    </row>
    <row r="20" spans="1:23" ht="18">
      <c r="A20" t="s">
        <v>850</v>
      </c>
      <c r="B20" s="6">
        <f>'Consolidated TEA Data'!B13*(1/'Consolidated TEA Data'!D23)</f>
        <v>5.0850292723724566</v>
      </c>
      <c r="C20" s="6">
        <f>-PMT(B$4,B$3,'Consolidated TEA Data'!B49)/'Consolidated TEA Data'!D23</f>
        <v>0.67150210810287903</v>
      </c>
      <c r="D20" s="6">
        <f>'Consolidated TEA Data'!B$67*'Consolidated TEA Data'!B63*(1/'Consolidated TEA Data'!D23)</f>
        <v>0.18914215626143874</v>
      </c>
      <c r="E20" s="6">
        <f>('Consolidated TEA Data'!B$69*'Consolidated TEA Data'!B63*(1/'Consolidated TEA Data'!D23))-('Consolidated TEA Data'!B$67*'Consolidated TEA Data'!B63*(1/'Consolidated TEA Data'!D23))</f>
        <v>1.4374803875869346</v>
      </c>
      <c r="F20" t="s">
        <v>856</v>
      </c>
      <c r="G20" s="6"/>
      <c r="H20" s="6"/>
    </row>
    <row r="21" spans="1:23" ht="18">
      <c r="A21" t="s">
        <v>895</v>
      </c>
      <c r="B21" s="6">
        <f>'Consolidated TEA Data'!B13*(1/'Consolidated TEA Data'!D31)</f>
        <v>4.4574939496297672</v>
      </c>
      <c r="C21" s="6">
        <f>-PMT(B$4,B$3,('Consolidated TEA Data'!B$49+'Consolidated TEA Data'!B50))/'Consolidated TEA Data'!D31</f>
        <v>2.5298438067403737</v>
      </c>
      <c r="D21" s="6">
        <f>'Consolidated TEA Data'!B$67*'Consolidated TEA Data'!B63*(1/'Consolidated TEA Data'!D31)</f>
        <v>0.1658004255228086</v>
      </c>
      <c r="E21" s="6">
        <f>('Consolidated TEA Data'!B$69*'Consolidated TEA Data'!B63*(1/'Consolidated TEA Data'!D31))-('Consolidated TEA Data'!B$67*'Consolidated TEA Data'!B63*(1/'Consolidated TEA Data'!D31))</f>
        <v>1.2600832339733454</v>
      </c>
      <c r="F21" t="s">
        <v>856</v>
      </c>
      <c r="G21" s="6"/>
      <c r="H21" s="6"/>
    </row>
    <row r="48" spans="1:6">
      <c r="A48" s="23" t="s">
        <v>722</v>
      </c>
      <c r="B48" s="23"/>
      <c r="C48" s="23"/>
      <c r="D48" s="23"/>
      <c r="E48" s="23"/>
      <c r="F48" s="23"/>
    </row>
    <row r="49" spans="1:13" ht="45">
      <c r="B49" s="138" t="s">
        <v>7</v>
      </c>
      <c r="C49" s="447" t="s">
        <v>8</v>
      </c>
      <c r="D49" s="138" t="s">
        <v>9</v>
      </c>
      <c r="E49" s="138" t="s">
        <v>10</v>
      </c>
      <c r="F49" s="28" t="s">
        <v>2</v>
      </c>
      <c r="J49" s="138"/>
      <c r="K49" s="447"/>
      <c r="L49" s="138"/>
      <c r="M49" s="138"/>
    </row>
    <row r="50" spans="1:13" ht="18">
      <c r="A50" t="s">
        <v>972</v>
      </c>
      <c r="B50" s="6">
        <f>'Consolidated TEA Data'!B$3*(1/'Consolidated TEA Data'!B$17)</f>
        <v>3.5480274442538602</v>
      </c>
      <c r="C50" s="6">
        <f>-PMT(B$4,B$3,'Consolidated TEA Data'!B$43)/'Consolidated TEA Data'!B$17</f>
        <v>0.50108998278544559</v>
      </c>
      <c r="D50" s="6">
        <f>'Consolidated TEA Data'!B$67*'Consolidated TEA Data'!B55*(1/'Consolidated TEA Data'!B17)</f>
        <v>0.29344363636363635</v>
      </c>
      <c r="E50" s="6">
        <f>('Consolidated TEA Data'!B$69*'Consolidated TEA Data'!B55*(1/'Consolidated TEA Data'!B17))-('Consolidated TEA Data'!B$67*'Consolidated TEA Data'!B55*(1/'Consolidated TEA Data'!B17))</f>
        <v>2.2301716363636364</v>
      </c>
      <c r="F50" t="s">
        <v>856</v>
      </c>
      <c r="G50" s="6"/>
      <c r="H50" s="6"/>
      <c r="J50" s="6"/>
      <c r="K50" s="6"/>
      <c r="L50" s="6"/>
      <c r="M50" s="6"/>
    </row>
    <row r="51" spans="1:13" ht="18">
      <c r="A51" t="s">
        <v>971</v>
      </c>
      <c r="B51" s="6">
        <f>'Consolidated TEA Data'!B$5*(1/'Consolidated TEA Data'!B$17)</f>
        <v>1.6272727272727272</v>
      </c>
      <c r="C51" s="6">
        <f>-PMT(B$4,B$3,'Consolidated TEA Data'!B$43)/'Consolidated TEA Data'!B$17</f>
        <v>0.50108998278544559</v>
      </c>
      <c r="D51" s="6">
        <f>'Consolidated TEA Data'!B$67*'Consolidated TEA Data'!B56*(1/'Consolidated TEA Data'!B17)</f>
        <v>0</v>
      </c>
      <c r="E51" s="6">
        <f>('Consolidated TEA Data'!B$69*'Consolidated TEA Data'!B56*(1/'Consolidated TEA Data'!B17))-('Consolidated TEA Data'!B$67*'Consolidated TEA Data'!B56*(1/'Consolidated TEA Data'!B17))</f>
        <v>0</v>
      </c>
      <c r="F51" t="s">
        <v>856</v>
      </c>
      <c r="G51" s="6"/>
      <c r="H51" s="6"/>
      <c r="J51" s="6"/>
      <c r="K51" s="6"/>
      <c r="L51" s="6"/>
      <c r="M51" s="6"/>
    </row>
    <row r="52" spans="1:13" ht="18">
      <c r="A52" t="s">
        <v>896</v>
      </c>
      <c r="B52" s="6">
        <f>'Consolidated TEA Data'!B$6*(1/'Consolidated TEA Data'!B$17)</f>
        <v>2.1817858515028523</v>
      </c>
      <c r="C52" s="6">
        <f>-PMT(B$4,B$3,'Consolidated TEA Data'!B$43)/'Consolidated TEA Data'!B$17</f>
        <v>0.50108998278544559</v>
      </c>
      <c r="D52" s="6">
        <f>'Consolidated TEA Data'!B$67*'Consolidated TEA Data'!B56*(1/'Consolidated TEA Data'!B17)</f>
        <v>0</v>
      </c>
      <c r="E52" s="6">
        <f>('Consolidated TEA Data'!B$69*'Consolidated TEA Data'!B56*(1/'Consolidated TEA Data'!B17))-('Consolidated TEA Data'!B$67*'Consolidated TEA Data'!B56*(1/'Consolidated TEA Data'!B17))</f>
        <v>0</v>
      </c>
      <c r="F52" t="s">
        <v>856</v>
      </c>
      <c r="G52" s="6"/>
      <c r="H52" s="6"/>
      <c r="J52" s="6"/>
      <c r="K52" s="6"/>
      <c r="L52" s="6"/>
      <c r="M52" s="6"/>
    </row>
    <row r="53" spans="1:13" ht="18">
      <c r="A53" t="s">
        <v>962</v>
      </c>
      <c r="B53" s="6">
        <f>'Consolidated TEA Data'!B4*(1/'Consolidated TEA Data'!B18)</f>
        <v>2.6315789473684208</v>
      </c>
      <c r="C53" s="6">
        <f>-PMT(B$4,B$3,'Consolidated TEA Data'!B$44)/'Consolidated TEA Data'!B18</f>
        <v>1.3065826697152809</v>
      </c>
      <c r="D53" s="6">
        <f>'Consolidated TEA Data'!B$67*'Consolidated TEA Data'!B56*(1/'Consolidated TEA Data'!B18)</f>
        <v>0</v>
      </c>
      <c r="E53" s="6">
        <f>('Consolidated TEA Data'!B$69*'Consolidated TEA Data'!B56*(1/'Consolidated TEA Data'!B18))-('Consolidated TEA Data'!B$67*'Consolidated TEA Data'!B56*(1/'Consolidated TEA Data'!B18))</f>
        <v>0</v>
      </c>
      <c r="F53" t="s">
        <v>856</v>
      </c>
      <c r="G53" s="6"/>
      <c r="H53" s="6"/>
      <c r="J53" s="6"/>
      <c r="K53" s="6"/>
      <c r="L53" s="6"/>
      <c r="M53" s="6"/>
    </row>
    <row r="54" spans="1:13" ht="18">
      <c r="A54" t="s">
        <v>994</v>
      </c>
      <c r="B54" s="6">
        <f>'Consolidated TEA Data'!B$3*(1/'Consolidated TEA Data'!B$19)</f>
        <v>7.8845054316752456</v>
      </c>
      <c r="C54" s="6">
        <f>-PMT(B$4,B$3,'Consolidated TEA Data'!B$44)/'Consolidated TEA Data'!B$19</f>
        <v>1.2537914507368857</v>
      </c>
      <c r="D54" s="6">
        <f>'Consolidated TEA Data'!B$67*'Consolidated TEA Data'!B55*(1/'Consolidated TEA Data'!B19)</f>
        <v>0.65209696969696973</v>
      </c>
      <c r="E54" s="6">
        <f>('Consolidated TEA Data'!B$69*'Consolidated TEA Data'!B55*(1/'Consolidated TEA Data'!B19))-('Consolidated TEA Data'!B$67*'Consolidated TEA Data'!B55*(1/'Consolidated TEA Data'!B19))</f>
        <v>4.9559369696969702</v>
      </c>
      <c r="F54" t="s">
        <v>856</v>
      </c>
      <c r="G54" s="6"/>
      <c r="H54" s="6"/>
      <c r="J54" s="6"/>
      <c r="K54" s="6"/>
      <c r="L54" s="6"/>
      <c r="M54" s="6"/>
    </row>
    <row r="55" spans="1:13" ht="18">
      <c r="A55" t="s">
        <v>995</v>
      </c>
      <c r="B55" s="6">
        <f>'Consolidated TEA Data'!B$5*(1/'Consolidated TEA Data'!B$19)</f>
        <v>3.6161616161616164</v>
      </c>
      <c r="C55" s="6">
        <f>-PMT(B$4,B$3,'Consolidated TEA Data'!B$44)/'Consolidated TEA Data'!B$19</f>
        <v>1.2537914507368857</v>
      </c>
      <c r="D55" s="6">
        <f>'Consolidated TEA Data'!B$67*'Consolidated TEA Data'!B56*(1/'Consolidated TEA Data'!B19)</f>
        <v>0</v>
      </c>
      <c r="E55" s="6">
        <f>('Consolidated TEA Data'!B$69*'Consolidated TEA Data'!B56*(1/'Consolidated TEA Data'!B19))-('Consolidated TEA Data'!B$67*'Consolidated TEA Data'!B56*(1/'Consolidated TEA Data'!B19))</f>
        <v>0</v>
      </c>
      <c r="F55" t="s">
        <v>856</v>
      </c>
      <c r="G55" s="6"/>
      <c r="H55" s="6"/>
      <c r="J55" s="6"/>
      <c r="K55" s="6"/>
      <c r="L55" s="6"/>
      <c r="M55" s="6"/>
    </row>
    <row r="56" spans="1:13" ht="18">
      <c r="A56" t="s">
        <v>996</v>
      </c>
      <c r="B56" s="6">
        <f>'Consolidated TEA Data'!B$6*(1/'Consolidated TEA Data'!B19)</f>
        <v>4.8484130033396715</v>
      </c>
      <c r="C56" s="6">
        <f>-PMT(B$4,B$3,'Consolidated TEA Data'!B$44)/'Consolidated TEA Data'!B$19</f>
        <v>1.2537914507368857</v>
      </c>
      <c r="D56" s="6">
        <f>'Consolidated TEA Data'!B$67*'Consolidated TEA Data'!B56*(1/'Consolidated TEA Data'!B19)</f>
        <v>0</v>
      </c>
      <c r="E56" s="6">
        <f>('Consolidated TEA Data'!B$69*'Consolidated TEA Data'!B56*(1/'Consolidated TEA Data'!B19))-('Consolidated TEA Data'!B$67*'Consolidated TEA Data'!B56*(1/'Consolidated TEA Data'!B19))</f>
        <v>0</v>
      </c>
      <c r="F56" t="s">
        <v>856</v>
      </c>
      <c r="G56" s="6"/>
      <c r="H56" s="6"/>
      <c r="J56" s="6"/>
      <c r="K56" s="6"/>
      <c r="L56" s="6"/>
      <c r="M56" s="6"/>
    </row>
    <row r="57" spans="1:13" ht="18">
      <c r="A57" t="s">
        <v>999</v>
      </c>
      <c r="B57" s="6">
        <f>'Consolidated TEA Data'!B7*(1/'Consolidated TEA Data'!B24)</f>
        <v>2.7710843373493979</v>
      </c>
      <c r="C57" s="6">
        <f>-PMT(B$4,B$3,'Consolidated TEA Data'!B$46)/'Consolidated TEA Data'!B24</f>
        <v>0.74123242966639158</v>
      </c>
      <c r="D57" s="6">
        <f>'Consolidated TEA Data'!B$67*'Consolidated TEA Data'!B57*(1/'Consolidated TEA Data'!B24)</f>
        <v>0</v>
      </c>
      <c r="E57" s="6">
        <f>('Consolidated TEA Data'!B$69*'Consolidated TEA Data'!B57*(1/'Consolidated TEA Data'!B24))-('Consolidated TEA Data'!B$67*'Consolidated TEA Data'!B57*(1/'Consolidated TEA Data'!B24))</f>
        <v>0</v>
      </c>
      <c r="F57" t="s">
        <v>856</v>
      </c>
      <c r="G57" s="6"/>
      <c r="H57" s="6"/>
      <c r="J57" s="6"/>
      <c r="K57" s="6"/>
      <c r="L57" s="6"/>
      <c r="M57" s="6"/>
    </row>
    <row r="58" spans="1:13" ht="18">
      <c r="A58" t="s">
        <v>1000</v>
      </c>
      <c r="B58" s="6">
        <f>'Consolidated TEA Data'!B7*(1/'Consolidated TEA Data'!B32)</f>
        <v>2.4142733242473056</v>
      </c>
      <c r="C58" s="6">
        <f>-PMT(B$4,B$3,('Consolidated TEA Data'!B46+'Consolidated TEA Data'!B50))/'Consolidated TEA Data'!B32</f>
        <v>2.918011562985741</v>
      </c>
      <c r="D58" s="6">
        <f>'Consolidated TEA Data'!B$67*'Consolidated TEA Data'!B57*(1/'Consolidated TEA Data'!B32)</f>
        <v>0</v>
      </c>
      <c r="E58" s="6">
        <f>('Consolidated TEA Data'!B$69*'Consolidated TEA Data'!B57*(1/'Consolidated TEA Data'!B24))-('Consolidated TEA Data'!B$67*'Consolidated TEA Data'!B57*(1/'Consolidated TEA Data'!B24))</f>
        <v>0</v>
      </c>
      <c r="F58" t="s">
        <v>856</v>
      </c>
    </row>
    <row r="59" spans="1:13" ht="18">
      <c r="A59" t="s">
        <v>848</v>
      </c>
      <c r="B59" s="6">
        <f>'Consolidated TEA Data'!B9*(1/'Consolidated TEA Data'!B24)</f>
        <v>1.5142081691975462</v>
      </c>
      <c r="C59" s="6">
        <f>-PMT(B$4,B$3,'Consolidated TEA Data'!B$47)/'Consolidated TEA Data'!B24</f>
        <v>0.74123242966639158</v>
      </c>
      <c r="D59" s="6">
        <f>'Consolidated TEA Data'!B$67*'Consolidated TEA Data'!B59*(1/'Consolidated TEA Data'!B24)</f>
        <v>0.39744051868473118</v>
      </c>
      <c r="E59" s="6">
        <f>('Consolidated TEA Data'!B$69*'Consolidated TEA Data'!B59*(1/'Consolidated TEA Data'!B24))-('Consolidated TEA Data'!B$67*'Consolidated TEA Data'!B59*(1/'Consolidated TEA Data'!B24))</f>
        <v>3.0205479420039567</v>
      </c>
      <c r="F59" t="s">
        <v>856</v>
      </c>
      <c r="G59" s="6"/>
      <c r="H59" s="6"/>
      <c r="J59" s="6"/>
      <c r="K59" s="6"/>
      <c r="L59" s="6"/>
      <c r="M59" s="6"/>
    </row>
    <row r="60" spans="1:13" ht="18">
      <c r="A60" t="s">
        <v>893</v>
      </c>
      <c r="B60" s="6">
        <f>'Consolidated TEA Data'!B9*(1/'Consolidated TEA Data'!B32)</f>
        <v>1.3192353408297037</v>
      </c>
      <c r="C60" s="6">
        <f>-PMT(B$4,B$3,('Consolidated TEA Data'!B47+'Consolidated TEA Data'!B50))/'Consolidated TEA Data'!B32</f>
        <v>2.918011562985741</v>
      </c>
      <c r="D60" s="6">
        <f>'Consolidated TEA Data'!B$67*'Consolidated TEA Data'!B59*(1/'Consolidated TEA Data'!B32)</f>
        <v>0.34626518915457138</v>
      </c>
      <c r="E60" s="6">
        <f>('Consolidated TEA Data'!B$69*'Consolidated TEA Data'!B59*(1/'Consolidated TEA Data'!B24))-('Consolidated TEA Data'!B$67*'Consolidated TEA Data'!B59*(1/'Consolidated TEA Data'!B24))</f>
        <v>3.0205479420039567</v>
      </c>
      <c r="F60" t="s">
        <v>856</v>
      </c>
      <c r="G60" s="6"/>
      <c r="H60" s="6"/>
      <c r="J60" s="6"/>
      <c r="K60" s="6"/>
      <c r="L60" s="6"/>
      <c r="M60" s="6"/>
    </row>
    <row r="61" spans="1:13" ht="18">
      <c r="A61" t="s">
        <v>849</v>
      </c>
      <c r="B61" s="6">
        <f>'Consolidated TEA Data'!B11*(1/'Consolidated TEA Data'!C24)</f>
        <v>6.2686209281206624</v>
      </c>
      <c r="C61" s="6">
        <f>-PMT(B$4,B$3,'Consolidated TEA Data'!B$48)/'Consolidated TEA Data'!C24</f>
        <v>0.42427445469120068</v>
      </c>
      <c r="D61" s="6">
        <f>'Consolidated TEA Data'!B$67*'Consolidated TEA Data'!B61*(1/'Consolidated TEA Data'!C24)</f>
        <v>0.28226951767309139</v>
      </c>
      <c r="E61" s="6">
        <f>('Consolidated TEA Data'!B$69*'Consolidated TEA Data'!B61*(1/'Consolidated TEA Data'!C24))-('Consolidated TEA Data'!B$67*'Consolidated TEA Data'!B61*(1/'Consolidated TEA Data'!C24))</f>
        <v>2.1452483343154944</v>
      </c>
      <c r="F61" t="s">
        <v>856</v>
      </c>
      <c r="G61" s="6"/>
      <c r="H61" s="6"/>
      <c r="J61" s="6"/>
      <c r="K61" s="6"/>
      <c r="L61" s="6"/>
      <c r="M61" s="6"/>
    </row>
    <row r="62" spans="1:13" ht="18">
      <c r="A62" t="s">
        <v>894</v>
      </c>
      <c r="B62" s="6">
        <f>'Consolidated TEA Data'!B11*(1/'Consolidated TEA Data'!C32)</f>
        <v>5.4614592860267308</v>
      </c>
      <c r="C62" s="6">
        <f>-PMT(B$4,B$3,('Consolidated TEA Data'!B48+'Consolidated TEA Data'!B50))/'Consolidated TEA Data'!C32</f>
        <v>2.4353001800721223</v>
      </c>
      <c r="D62" s="6">
        <f>'Consolidated TEA Data'!B$67*'Consolidated TEA Data'!B61*(1/'Consolidated TEA Data'!C32)</f>
        <v>0.24592386365914223</v>
      </c>
      <c r="E62" s="6">
        <f>('Consolidated TEA Data'!B$69*'Consolidated TEA Data'!B61*(1/'Consolidated TEA Data'!C32))-('Consolidated TEA Data'!B$67*'Consolidated TEA Data'!B61*(1/'Consolidated TEA Data'!C32))</f>
        <v>1.8690213638094808</v>
      </c>
      <c r="F62" t="s">
        <v>856</v>
      </c>
      <c r="G62" s="6"/>
      <c r="H62" s="6"/>
      <c r="J62" s="6"/>
      <c r="K62" s="6"/>
      <c r="L62" s="6"/>
      <c r="M62" s="6"/>
    </row>
    <row r="63" spans="1:13" ht="18">
      <c r="A63" t="s">
        <v>850</v>
      </c>
      <c r="B63" s="6">
        <f>'Consolidated TEA Data'!B13*(1/'Consolidated TEA Data'!D24)</f>
        <v>5.207560098212757</v>
      </c>
      <c r="C63" s="6">
        <f>-PMT(B$4,B$3,'Consolidated TEA Data'!B$49)/'Consolidated TEA Data'!D24</f>
        <v>0.68768288179210502</v>
      </c>
      <c r="D63" s="6">
        <f>'Consolidated TEA Data'!B$67*'Consolidated TEA Data'!B63*(1/'Consolidated TEA Data'!D24)</f>
        <v>0.19369979858099151</v>
      </c>
      <c r="E63" s="6">
        <f>('Consolidated TEA Data'!B$69*'Consolidated TEA Data'!B63*(1/'Consolidated TEA Data'!D24))-('Consolidated TEA Data'!B$67*'Consolidated TEA Data'!B63*(1/'Consolidated TEA Data'!D24))</f>
        <v>1.4721184692155354</v>
      </c>
      <c r="F63" t="s">
        <v>856</v>
      </c>
      <c r="G63" s="6"/>
      <c r="H63" s="6"/>
      <c r="J63" s="6"/>
      <c r="K63" s="6"/>
      <c r="L63" s="6"/>
      <c r="M63" s="6"/>
    </row>
    <row r="64" spans="1:13" ht="18">
      <c r="A64" t="s">
        <v>895</v>
      </c>
      <c r="B64" s="6">
        <f>'Consolidated TEA Data'!B13*(1/'Consolidated TEA Data'!D32)</f>
        <v>4.5370230202216009</v>
      </c>
      <c r="C64" s="6">
        <f>-PMT(B$4,B$3,('Consolidated TEA Data'!B$49+'Consolidated TEA Data'!B50))/'Consolidated TEA Data'!D32</f>
        <v>2.574980407926176</v>
      </c>
      <c r="D64" s="6">
        <f>'Consolidated TEA Data'!B$67*'Consolidated TEA Data'!B63*(1/'Consolidated TEA Data'!D32)</f>
        <v>0.16875857956509391</v>
      </c>
      <c r="E64" s="6">
        <f>('Consolidated TEA Data'!B$69*'Consolidated TEA Data'!B63*(1/'Consolidated TEA Data'!D32))-('Consolidated TEA Data'!B$67*'Consolidated TEA Data'!B63*(1/'Consolidated TEA Data'!D32))</f>
        <v>1.2825652046947138</v>
      </c>
      <c r="F64" t="s">
        <v>856</v>
      </c>
      <c r="G64" s="6"/>
      <c r="H64" s="6"/>
      <c r="J64" s="6"/>
      <c r="K64" s="6"/>
      <c r="L64" s="6"/>
      <c r="M64" s="6"/>
    </row>
    <row r="65" spans="10:13">
      <c r="J65" s="6"/>
      <c r="K65" s="6"/>
      <c r="L65" s="6"/>
      <c r="M65" s="6"/>
    </row>
    <row r="91" spans="1:7">
      <c r="A91" s="153" t="s">
        <v>801</v>
      </c>
      <c r="B91" s="153"/>
      <c r="C91" s="153"/>
      <c r="D91" s="153"/>
      <c r="E91" s="153"/>
      <c r="F91" s="153"/>
    </row>
    <row r="92" spans="1:7" ht="45">
      <c r="A92" s="149"/>
      <c r="B92" s="448" t="s">
        <v>7</v>
      </c>
      <c r="C92" s="449" t="s">
        <v>8</v>
      </c>
      <c r="D92" s="448" t="s">
        <v>9</v>
      </c>
      <c r="E92" s="448" t="s">
        <v>10</v>
      </c>
      <c r="F92" s="154" t="s">
        <v>2</v>
      </c>
    </row>
    <row r="93" spans="1:7" ht="18">
      <c r="A93" s="149" t="s">
        <v>962</v>
      </c>
      <c r="B93" s="155">
        <f>'Consolidated TEA Data'!B4*(1/'Consolidated TEA Data'!B18)</f>
        <v>2.6315789473684208</v>
      </c>
      <c r="C93" s="155">
        <f>-PMT(B$4,B$3,'Consolidated TEA Data'!B$44)/'Consolidated TEA Data'!B18</f>
        <v>1.3065826697152809</v>
      </c>
      <c r="D93" s="155">
        <f>'Consolidated TEA Data'!B$67*'Consolidated TEA Data'!B$56*(1/'Consolidated TEA Data'!B$18)</f>
        <v>0</v>
      </c>
      <c r="E93" s="155">
        <f>('Consolidated TEA Data'!B$69*'Consolidated TEA Data'!B$56*(1/'Consolidated TEA Data'!B$18))-('Consolidated TEA Data'!B$67*'Consolidated TEA Data'!B$56*(1/'Consolidated TEA Data'!B$18))</f>
        <v>0</v>
      </c>
      <c r="F93" t="s">
        <v>856</v>
      </c>
      <c r="G93" s="6"/>
    </row>
    <row r="94" spans="1:7" ht="18">
      <c r="A94" s="149" t="s">
        <v>974</v>
      </c>
      <c r="B94" s="155">
        <f>'Consolidated TEA Data'!B$3*(1/'Consolidated TEA Data'!B$19)</f>
        <v>7.8845054316752456</v>
      </c>
      <c r="C94" s="155">
        <f>-PMT(B$4,B$3,'Consolidated TEA Data'!B$44)/'Consolidated TEA Data'!B$19</f>
        <v>1.2537914507368857</v>
      </c>
      <c r="D94" s="155">
        <f>'Consolidated TEA Data'!B$67*'Consolidated TEA Data'!B$55*(1/'Consolidated TEA Data'!B$19)</f>
        <v>0.65209696969696973</v>
      </c>
      <c r="E94" s="155">
        <f>('Consolidated TEA Data'!B$69*'Consolidated TEA Data'!B$55*(1/'Consolidated TEA Data'!B$19))-('Consolidated TEA Data'!B$67*'Consolidated TEA Data'!B$55*(1/'Consolidated TEA Data'!B$19))</f>
        <v>4.9559369696969702</v>
      </c>
      <c r="F94" t="s">
        <v>856</v>
      </c>
      <c r="G94" s="6"/>
    </row>
    <row r="95" spans="1:7" ht="18">
      <c r="A95" s="149" t="s">
        <v>973</v>
      </c>
      <c r="B95" s="155">
        <f>'Consolidated TEA Data'!B$5*(1/'Consolidated TEA Data'!B$19)</f>
        <v>3.6161616161616164</v>
      </c>
      <c r="C95" s="155">
        <f>-PMT(B$4,B$3,'Consolidated TEA Data'!B$44)/'Consolidated TEA Data'!B$19</f>
        <v>1.2537914507368857</v>
      </c>
      <c r="D95" s="155">
        <f>'Consolidated TEA Data'!B$67*'Consolidated TEA Data'!B$56*(1/'Consolidated TEA Data'!B$19)</f>
        <v>0</v>
      </c>
      <c r="E95" s="155">
        <f>('Consolidated TEA Data'!B$69*'Consolidated TEA Data'!B$56*(1/'Consolidated TEA Data'!B$19))-('Consolidated TEA Data'!B$67*'Consolidated TEA Data'!B$56*(1/'Consolidated TEA Data'!B$19))</f>
        <v>0</v>
      </c>
      <c r="F95" t="s">
        <v>856</v>
      </c>
      <c r="G95" s="6"/>
    </row>
    <row r="96" spans="1:7" ht="18">
      <c r="A96" s="149" t="s">
        <v>847</v>
      </c>
      <c r="B96" s="155">
        <f>'Consolidated TEA Data'!B$6*(1/'Consolidated TEA Data'!B19)</f>
        <v>4.8484130033396715</v>
      </c>
      <c r="C96" s="155">
        <f>-PMT(B$4,B$3,'Consolidated TEA Data'!B$44)/'Consolidated TEA Data'!B$19</f>
        <v>1.2537914507368857</v>
      </c>
      <c r="D96" s="155">
        <f>'Consolidated TEA Data'!B$67*'Consolidated TEA Data'!B$56*(1/'Consolidated TEA Data'!B$19)</f>
        <v>0</v>
      </c>
      <c r="E96" s="155">
        <f>('Consolidated TEA Data'!B$69*'Consolidated TEA Data'!B$56*(1/'Consolidated TEA Data'!B$19))-('Consolidated TEA Data'!B$67*'Consolidated TEA Data'!B$56*(1/'Consolidated TEA Data'!B$19))</f>
        <v>0</v>
      </c>
      <c r="F96" t="s">
        <v>856</v>
      </c>
      <c r="G96" s="6"/>
    </row>
    <row r="97" spans="1:7" ht="18">
      <c r="A97" s="149" t="s">
        <v>999</v>
      </c>
      <c r="B97" s="155">
        <f>'Consolidated TEA Data'!B7*(1/'Consolidated TEA Data'!B25)</f>
        <v>3.0666666666666664</v>
      </c>
      <c r="C97" s="155">
        <f>-PMT(B$4,B$3,'Consolidated TEA Data'!B$46)/'Consolidated TEA Data'!B25</f>
        <v>0.82029722216413992</v>
      </c>
      <c r="D97" s="155">
        <f>'Consolidated TEA Data'!B$67*'Consolidated TEA Data'!B$57*(1/'Consolidated TEA Data'!B25)</f>
        <v>0</v>
      </c>
      <c r="E97" s="155">
        <f>('Consolidated TEA Data'!B$69*'Consolidated TEA Data'!B$57*(1/'Consolidated TEA Data'!B25))-('Consolidated TEA Data'!B$67*'Consolidated TEA Data'!B$57*(1/'Consolidated TEA Data'!B25))</f>
        <v>0</v>
      </c>
      <c r="F97" t="s">
        <v>856</v>
      </c>
      <c r="G97" s="6"/>
    </row>
    <row r="98" spans="1:7" ht="18">
      <c r="A98" s="149" t="s">
        <v>1000</v>
      </c>
      <c r="B98" s="155">
        <f>'Consolidated TEA Data'!B7*(1/'Consolidated TEA Data'!B33)</f>
        <v>2.5444763645860542</v>
      </c>
      <c r="C98" s="155">
        <f>-PMT(B$4,B$3,('Consolidated TEA Data'!B46+'Consolidated TEA Data'!B50))/'Consolidated TEA Data'!B33</f>
        <v>3.0753814736038021</v>
      </c>
      <c r="D98" s="155">
        <f>'Consolidated TEA Data'!B$67*'Consolidated TEA Data'!B$57*(1/'Consolidated TEA Data'!B33)</f>
        <v>0</v>
      </c>
      <c r="E98" s="155">
        <f>('Consolidated TEA Data'!B$69*'Consolidated TEA Data'!B$57*(1/'Consolidated TEA Data'!B33))-('Consolidated TEA Data'!B$67*'Consolidated TEA Data'!B$57*(1/'Consolidated TEA Data'!B33))</f>
        <v>0</v>
      </c>
      <c r="F98" t="s">
        <v>856</v>
      </c>
      <c r="G98" s="6"/>
    </row>
    <row r="99" spans="1:7" ht="18">
      <c r="A99" s="149" t="s">
        <v>848</v>
      </c>
      <c r="B99" s="155">
        <f>'Consolidated TEA Data'!B9*(1/'Consolidated TEA Data'!B25)</f>
        <v>1.6757237072452842</v>
      </c>
      <c r="C99" s="155">
        <f>-PMT(B$4,B$3,'Consolidated TEA Data'!B$47)/'Consolidated TEA Data'!B25</f>
        <v>0.82029722216413992</v>
      </c>
      <c r="D99" s="155">
        <f>'Consolidated TEA Data'!B$67*'Consolidated TEA Data'!B$59*(1/'Consolidated TEA Data'!B25)</f>
        <v>0.43983417401110242</v>
      </c>
      <c r="E99" s="155">
        <f>('Consolidated TEA Data'!B$69*'Consolidated TEA Data'!B$59*(1/'Consolidated TEA Data'!B25))-('Consolidated TEA Data'!B$67*'Consolidated TEA Data'!B$59*(1/'Consolidated TEA Data'!B25))</f>
        <v>3.3427397224843785</v>
      </c>
      <c r="F99" t="s">
        <v>856</v>
      </c>
      <c r="G99" s="6"/>
    </row>
    <row r="100" spans="1:7" ht="18">
      <c r="A100" s="149" t="s">
        <v>893</v>
      </c>
      <c r="B100" s="155">
        <f>'Consolidated TEA Data'!B9*(1/'Consolidated TEA Data'!B33)</f>
        <v>1.3903824021724389</v>
      </c>
      <c r="C100" s="155">
        <f>-PMT(B$4,B$3,('Consolidated TEA Data'!B47+'Consolidated TEA Data'!B50))/'Consolidated TEA Data'!B33</f>
        <v>3.0753814736038021</v>
      </c>
      <c r="D100" s="155">
        <f>'Consolidated TEA Data'!B$67*'Consolidated TEA Data'!B$59*(1/'Consolidated TEA Data'!B33)</f>
        <v>0.36493945438319997</v>
      </c>
      <c r="E100" s="155">
        <f>('Consolidated TEA Data'!B$69*'Consolidated TEA Data'!B$59*(1/'Consolidated TEA Data'!B33))-('Consolidated TEA Data'!B$67*'Consolidated TEA Data'!B$59*(1/'Consolidated TEA Data'!B33))</f>
        <v>2.7735398533123194</v>
      </c>
      <c r="F100" t="s">
        <v>856</v>
      </c>
      <c r="G100" s="6"/>
    </row>
    <row r="101" spans="1:7" ht="18">
      <c r="A101" s="149" t="s">
        <v>849</v>
      </c>
      <c r="B101" s="155">
        <f>'Consolidated TEA Data'!B11*(1/'Consolidated TEA Data'!C25)</f>
        <v>6.9372738271201984</v>
      </c>
      <c r="C101" s="155">
        <f>-PMT(B$4,B$3,'Consolidated TEA Data'!B$48)/'Consolidated TEA Data'!C25</f>
        <v>0.46953039652492867</v>
      </c>
      <c r="D101" s="155">
        <f>'Consolidated TEA Data'!B$67*'Consolidated TEA Data'!B$61*(1/'Consolidated TEA Data'!C25)</f>
        <v>0.31237826622488774</v>
      </c>
      <c r="E101" s="155">
        <f>('Consolidated TEA Data'!B$69*'Consolidated TEA Data'!B$61*(1/'Consolidated TEA Data'!C25))-('Consolidated TEA Data'!B$67*'Consolidated TEA Data'!B$61*(1/'Consolidated TEA Data'!C25))</f>
        <v>2.3740748233091469</v>
      </c>
      <c r="F101" t="s">
        <v>856</v>
      </c>
      <c r="G101" s="6"/>
    </row>
    <row r="102" spans="1:7" ht="18">
      <c r="A102" s="149" t="s">
        <v>894</v>
      </c>
      <c r="B102" s="155">
        <f>'Consolidated TEA Data'!B11*(1/'Consolidated TEA Data'!C33)</f>
        <v>5.7559986807941694</v>
      </c>
      <c r="C102" s="155">
        <f>-PMT(B$4,B$3,('Consolidated TEA Data'!B48+'Consolidated TEA Data'!B50))/'Consolidated TEA Data'!C33</f>
        <v>2.5666372098931967</v>
      </c>
      <c r="D102" s="155">
        <f>'Consolidated TEA Data'!B$67*'Consolidated TEA Data'!B$61*(1/'Consolidated TEA Data'!C33)</f>
        <v>0.25918666800639034</v>
      </c>
      <c r="E102" s="155">
        <f>('Consolidated TEA Data'!B$69*'Consolidated TEA Data'!B$61*(1/'Consolidated TEA Data'!C33))-('Consolidated TEA Data'!B$67*'Consolidated TEA Data'!B$61*(1/'Consolidated TEA Data'!C33))</f>
        <v>1.9698186768485666</v>
      </c>
      <c r="F102" t="s">
        <v>856</v>
      </c>
      <c r="G102" s="6"/>
    </row>
    <row r="103" spans="1:7" ht="18">
      <c r="A103" s="149" t="s">
        <v>850</v>
      </c>
      <c r="B103" s="155">
        <f>'Consolidated TEA Data'!B13*(1/'Consolidated TEA Data'!D25)</f>
        <v>5.7630331753554502</v>
      </c>
      <c r="C103" s="155">
        <f>-PMT(B$4,B$3,'Consolidated TEA Data'!B$49)/'Consolidated TEA Data'!D25</f>
        <v>0.76103572251659612</v>
      </c>
      <c r="D103" s="155">
        <f>'Consolidated TEA Data'!B$67*'Consolidated TEA Data'!B$63*(1/'Consolidated TEA Data'!D25)</f>
        <v>0.21436111042963057</v>
      </c>
      <c r="E103" s="155">
        <f>('Consolidated TEA Data'!B$69*'Consolidated TEA Data'!B$63*(1/'Consolidated TEA Data'!D25))-('Consolidated TEA Data'!B$67*'Consolidated TEA Data'!B$63*(1/'Consolidated TEA Data'!D25))</f>
        <v>1.6291444392651924</v>
      </c>
      <c r="F103" t="s">
        <v>856</v>
      </c>
      <c r="G103" s="6"/>
    </row>
    <row r="104" spans="1:7" ht="18">
      <c r="A104" s="149" t="s">
        <v>895</v>
      </c>
      <c r="B104" s="155">
        <f>'Consolidated TEA Data'!B13*(1/'Consolidated TEA Data'!D33)</f>
        <v>4.7817070770708465</v>
      </c>
      <c r="C104" s="155">
        <f>-PMT(B$4,B$3,('Consolidated TEA Data'!B$49+'Consolidated TEA Data'!B50))/'Consolidated TEA Data'!D33</f>
        <v>2.7138504664889225</v>
      </c>
      <c r="D104" s="155">
        <f>'Consolidated TEA Data'!B$67*'Consolidated TEA Data'!B$63*(1/'Consolidated TEA Data'!D33)</f>
        <v>0.17785981923085309</v>
      </c>
      <c r="E104" s="155">
        <f>('Consolidated TEA Data'!B$69*'Consolidated TEA Data'!B$63*(1/'Consolidated TEA Data'!D33))-('Consolidated TEA Data'!B$67*'Consolidated TEA Data'!B$63*(1/'Consolidated TEA Data'!D33))</f>
        <v>1.3517346261544836</v>
      </c>
      <c r="F104" t="s">
        <v>856</v>
      </c>
      <c r="G104" s="6"/>
    </row>
    <row r="105" spans="1:7">
      <c r="B105" s="155"/>
      <c r="C105" s="155"/>
      <c r="D105" s="155"/>
      <c r="E105" s="155"/>
      <c r="F105" s="149"/>
    </row>
    <row r="106" spans="1:7">
      <c r="B106" s="155"/>
      <c r="C106" s="155"/>
      <c r="D106" s="155"/>
      <c r="E106" s="155"/>
      <c r="F106" s="149"/>
    </row>
    <row r="130" spans="1:10">
      <c r="A130" s="153" t="s">
        <v>804</v>
      </c>
      <c r="B130" s="153"/>
      <c r="C130" s="153"/>
      <c r="D130" s="153"/>
      <c r="E130" s="153"/>
      <c r="F130" s="153"/>
    </row>
    <row r="131" spans="1:10" ht="45">
      <c r="A131" s="149"/>
      <c r="B131" s="448" t="s">
        <v>7</v>
      </c>
      <c r="C131" s="449" t="s">
        <v>8</v>
      </c>
      <c r="D131" s="448" t="s">
        <v>9</v>
      </c>
      <c r="E131" s="448" t="s">
        <v>10</v>
      </c>
      <c r="F131" s="154" t="s">
        <v>2</v>
      </c>
    </row>
    <row r="132" spans="1:10" ht="18">
      <c r="A132" s="149" t="s">
        <v>962</v>
      </c>
      <c r="B132" s="6">
        <f>'Consolidated TEA Data'!B$4*(1/'Consolidated TEA Data'!B$18)</f>
        <v>2.6315789473684208</v>
      </c>
      <c r="C132" s="155">
        <f>-PMT(B$4,B$3,'Consolidated TEA Data'!B$44)/'Consolidated TEA Data'!B18</f>
        <v>1.3065826697152809</v>
      </c>
      <c r="D132" s="155">
        <f>'Consolidated TEA Data'!B$67*'Consolidated TEA Data'!B$56*(1/'Consolidated TEA Data'!B$18)</f>
        <v>0</v>
      </c>
      <c r="E132" s="155">
        <f>('Consolidated TEA Data'!B$69*'Consolidated TEA Data'!B$56*(1/'Consolidated TEA Data'!B$18))-('Consolidated TEA Data'!B$67*'Consolidated TEA Data'!B$56*(1/'Consolidated TEA Data'!B$18))</f>
        <v>0</v>
      </c>
      <c r="F132" t="s">
        <v>856</v>
      </c>
      <c r="G132" s="6"/>
      <c r="H132" s="6"/>
      <c r="I132" s="6"/>
      <c r="J132" s="6"/>
    </row>
    <row r="133" spans="1:10" ht="18">
      <c r="A133" s="149" t="s">
        <v>975</v>
      </c>
      <c r="B133" s="6">
        <f>'Consolidated TEA Data'!B$3*(1/'Consolidated TEA Data'!B$19)</f>
        <v>7.8845054316752456</v>
      </c>
      <c r="C133" s="155">
        <f>-PMT(B$4,B$3,'Consolidated TEA Data'!B$44)/'Consolidated TEA Data'!B$19</f>
        <v>1.2537914507368857</v>
      </c>
      <c r="D133" s="155">
        <f>'Consolidated TEA Data'!B$67*'Consolidated TEA Data'!B$55*(1/'Consolidated TEA Data'!B$19)</f>
        <v>0.65209696969696973</v>
      </c>
      <c r="E133" s="155">
        <f>('Consolidated TEA Data'!B$69*'Consolidated TEA Data'!B$55*(1/'Consolidated TEA Data'!B$19))-('Consolidated TEA Data'!B$67*'Consolidated TEA Data'!B$55*(1/'Consolidated TEA Data'!B$19))</f>
        <v>4.9559369696969702</v>
      </c>
      <c r="F133" t="s">
        <v>856</v>
      </c>
      <c r="G133" s="6"/>
      <c r="H133" s="6"/>
      <c r="I133" s="6"/>
    </row>
    <row r="134" spans="1:10" ht="18">
      <c r="A134" s="149" t="s">
        <v>976</v>
      </c>
      <c r="B134" s="6">
        <f>'Consolidated TEA Data'!B$5*(1/'Consolidated TEA Data'!B$19)</f>
        <v>3.6161616161616164</v>
      </c>
      <c r="C134" s="155">
        <f>-PMT(B$4,B$3,'Consolidated TEA Data'!B$44)/'Consolidated TEA Data'!B$19</f>
        <v>1.2537914507368857</v>
      </c>
      <c r="D134" s="155">
        <f>'Consolidated TEA Data'!B$67*'Consolidated TEA Data'!B$56*(1/'Consolidated TEA Data'!B$19)</f>
        <v>0</v>
      </c>
      <c r="E134" s="155">
        <f>('Consolidated TEA Data'!B$69*'Consolidated TEA Data'!B$56*(1/'Consolidated TEA Data'!B$19))-('Consolidated TEA Data'!B$67*'Consolidated TEA Data'!B$56*(1/'Consolidated TEA Data'!B$19))</f>
        <v>0</v>
      </c>
      <c r="F134" t="s">
        <v>856</v>
      </c>
      <c r="G134" s="6"/>
      <c r="H134" s="6"/>
      <c r="I134" s="6"/>
    </row>
    <row r="135" spans="1:10" ht="18">
      <c r="A135" s="149" t="s">
        <v>846</v>
      </c>
      <c r="B135" s="6">
        <f>'Consolidated TEA Data'!B$6*(1/'Consolidated TEA Data'!B$19)</f>
        <v>4.8484130033396715</v>
      </c>
      <c r="C135" s="155">
        <f>-PMT(B$4,B$3,'Consolidated TEA Data'!B$44)/'Consolidated TEA Data'!B$19</f>
        <v>1.2537914507368857</v>
      </c>
      <c r="D135" s="155">
        <f>'Consolidated TEA Data'!B$67*'Consolidated TEA Data'!B$56*(1/'Consolidated TEA Data'!B$19)</f>
        <v>0</v>
      </c>
      <c r="E135" s="155">
        <f>('Consolidated TEA Data'!B$69*'Consolidated TEA Data'!B$56*(1/'Consolidated TEA Data'!B$19))-('Consolidated TEA Data'!B$67*'Consolidated TEA Data'!B$56*(1/'Consolidated TEA Data'!B$19))</f>
        <v>0</v>
      </c>
      <c r="F135" t="s">
        <v>856</v>
      </c>
      <c r="G135" s="6"/>
      <c r="H135" s="6"/>
      <c r="I135" s="6"/>
    </row>
    <row r="136" spans="1:10" ht="18">
      <c r="A136" s="149" t="s">
        <v>1012</v>
      </c>
      <c r="B136" s="6">
        <f>'Consolidated TEA Data'!B$7*(1/'Consolidated TEA Data'!B26)</f>
        <v>4.0350877192982457</v>
      </c>
      <c r="C136" s="155">
        <f>-PMT(B$4,B$3,'Consolidated TEA Data'!B$46)/'Consolidated TEA Data'!B26</f>
        <v>1.0793384502159737</v>
      </c>
      <c r="D136" s="155">
        <f>'Consolidated TEA Data'!B$67*'Consolidated TEA Data'!B$57*(1/'Consolidated TEA Data'!B26)</f>
        <v>0</v>
      </c>
      <c r="E136" s="155">
        <f>('Consolidated TEA Data'!B$69*'Consolidated TEA Data'!B$57*(1/'Consolidated TEA Data'!B26))-('Consolidated TEA Data'!B$67*'Consolidated TEA Data'!B$57*(1/'Consolidated TEA Data'!B26))</f>
        <v>0</v>
      </c>
      <c r="F136" t="s">
        <v>856</v>
      </c>
      <c r="G136" s="6"/>
      <c r="H136" s="6"/>
      <c r="I136" s="6"/>
    </row>
    <row r="137" spans="1:10" ht="18">
      <c r="A137" s="149" t="s">
        <v>1013</v>
      </c>
      <c r="B137" s="6">
        <f>'Consolidated TEA Data'!B$7*(1/'Consolidated TEA Data'!B34)</f>
        <v>3.0075011575860473</v>
      </c>
      <c r="C137" s="155">
        <f>-PMT(B$4,B$3,('Consolidated TEA Data'!B46+'Consolidated TEA Data'!B50))/'Consolidated TEA Data'!B34</f>
        <v>3.6350164106895995</v>
      </c>
      <c r="D137" s="155">
        <f>'Consolidated TEA Data'!B$67*'Consolidated TEA Data'!B$57*(1/'Consolidated TEA Data'!B34)</f>
        <v>0</v>
      </c>
      <c r="E137" s="155">
        <f>('Consolidated TEA Data'!B$69*'Consolidated TEA Data'!B$57*(1/'Consolidated TEA Data'!B34))-('Consolidated TEA Data'!B$67*'Consolidated TEA Data'!B$57*(1/'Consolidated TEA Data'!B34))</f>
        <v>0</v>
      </c>
      <c r="F137" t="s">
        <v>856</v>
      </c>
      <c r="G137" s="6"/>
      <c r="H137" s="6"/>
      <c r="I137" s="6"/>
    </row>
    <row r="138" spans="1:10" ht="18">
      <c r="A138" s="149" t="s">
        <v>843</v>
      </c>
      <c r="B138" s="6">
        <f>'Consolidated TEA Data'!B$9*(1/'Consolidated TEA Data'!B26)</f>
        <v>2.2048996147964268</v>
      </c>
      <c r="C138" s="155">
        <f>-PMT(B$4,B$3,'Consolidated TEA Data'!B$47)/'Consolidated TEA Data'!B26</f>
        <v>1.0793384502159737</v>
      </c>
      <c r="D138" s="155">
        <f>'Consolidated TEA Data'!B$67*'Consolidated TEA Data'!B$59*(1/'Consolidated TEA Data'!B26)</f>
        <v>0.578729176330398</v>
      </c>
      <c r="E138" s="155">
        <f>('Consolidated TEA Data'!B$69*'Consolidated TEA Data'!B$59*(1/'Consolidated TEA Data'!B26))-('Consolidated TEA Data'!B$67*'Consolidated TEA Data'!B$59*(1/'Consolidated TEA Data'!B26))</f>
        <v>4.3983417401110243</v>
      </c>
      <c r="F138" t="s">
        <v>856</v>
      </c>
      <c r="G138" s="6"/>
      <c r="H138" s="6"/>
      <c r="I138" s="6"/>
    </row>
    <row r="139" spans="1:10" ht="18">
      <c r="A139" s="149" t="s">
        <v>897</v>
      </c>
      <c r="B139" s="6">
        <f>'Consolidated TEA Data'!B$9*(1/'Consolidated TEA Data'!B34)</f>
        <v>1.6433938008699702</v>
      </c>
      <c r="C139" s="155">
        <f>-PMT(B$4,B$3,('Consolidated TEA Data'!B47+'Consolidated TEA Data'!B50))/'Consolidated TEA Data'!B34</f>
        <v>3.6350164106895995</v>
      </c>
      <c r="D139" s="155">
        <f>'Consolidated TEA Data'!B$67*'Consolidated TEA Data'!B$59*(1/'Consolidated TEA Data'!B34)</f>
        <v>0.43134840896226967</v>
      </c>
      <c r="E139" s="155">
        <f>('Consolidated TEA Data'!B$69*'Consolidated TEA Data'!B$59*(1/'Consolidated TEA Data'!B34))-('Consolidated TEA Data'!B$67*'Consolidated TEA Data'!B$59*(1/'Consolidated TEA Data'!B34))</f>
        <v>3.278247908113249</v>
      </c>
      <c r="F139" t="s">
        <v>856</v>
      </c>
      <c r="G139" s="6"/>
      <c r="H139" s="6"/>
      <c r="I139" s="6"/>
    </row>
    <row r="140" spans="1:10" ht="18">
      <c r="A140" s="149" t="s">
        <v>844</v>
      </c>
      <c r="B140" s="6">
        <f>'Consolidated TEA Data'!B$11*(1/'Consolidated TEA Data'!C26)</f>
        <v>9.1279918777897358</v>
      </c>
      <c r="C140" s="155">
        <f>-PMT(B$4,B$3,'Consolidated TEA Data'!B$48)/'Consolidated TEA Data'!C26</f>
        <v>0.61780315332227465</v>
      </c>
      <c r="D140" s="155">
        <f>'Consolidated TEA Data'!B$67*'Consolidated TEA Data'!B$61*(1/'Consolidated TEA Data'!C26)</f>
        <v>0.41102403450643127</v>
      </c>
      <c r="E140" s="155">
        <f>('Consolidated TEA Data'!B$69*'Consolidated TEA Data'!B$61*(1/'Consolidated TEA Data'!C26))-('Consolidated TEA Data'!B$67*'Consolidated TEA Data'!B$61*(1/'Consolidated TEA Data'!C26))</f>
        <v>3.1237826622488774</v>
      </c>
      <c r="F140" t="s">
        <v>856</v>
      </c>
      <c r="G140" s="6"/>
      <c r="H140" s="6"/>
      <c r="I140" s="6"/>
    </row>
    <row r="141" spans="1:10" ht="18">
      <c r="A141" s="149" t="s">
        <v>898</v>
      </c>
      <c r="B141" s="6">
        <f>'Consolidated TEA Data'!B$11*(1/'Consolidated TEA Data'!C34)</f>
        <v>6.8034323039854527</v>
      </c>
      <c r="C141" s="155">
        <f>-PMT(B$4,B$3,('Consolidated TEA Data'!B48+'Consolidated TEA Data'!B50))/'Consolidated TEA Data'!C34</f>
        <v>3.033694667905865</v>
      </c>
      <c r="D141" s="155">
        <f>'Consolidated TEA Data'!B$67*'Consolidated TEA Data'!B$61*(1/'Consolidated TEA Data'!C34)</f>
        <v>0.30635152085089318</v>
      </c>
      <c r="E141" s="155">
        <f>('Consolidated TEA Data'!B$69*'Consolidated TEA Data'!B$61*(1/'Consolidated TEA Data'!C34))-('Consolidated TEA Data'!B$67*'Consolidated TEA Data'!B$61*(1/'Consolidated TEA Data'!C34))</f>
        <v>2.3282715584667879</v>
      </c>
      <c r="F141" t="s">
        <v>856</v>
      </c>
      <c r="G141" s="6"/>
      <c r="H141" s="6"/>
      <c r="I141" s="6"/>
    </row>
    <row r="142" spans="1:10" ht="18">
      <c r="A142" s="149" t="s">
        <v>845</v>
      </c>
      <c r="B142" s="6">
        <f>'Consolidated TEA Data'!B$13*(1/'Consolidated TEA Data'!D26)</f>
        <v>7.5829383886255934</v>
      </c>
      <c r="C142" s="155">
        <f>-PMT(B$4,B$3,'Consolidated TEA Data'!B$49)/'Consolidated TEA Data'!D26</f>
        <v>1.0013627927849951</v>
      </c>
      <c r="D142" s="155">
        <f>'Consolidated TEA Data'!B$67*'Consolidated TEA Data'!B$63*(1/'Consolidated TEA Data'!D26)</f>
        <v>0.28205409267056658</v>
      </c>
      <c r="E142" s="155">
        <f>('Consolidated TEA Data'!B$69*'Consolidated TEA Data'!B$63*(1/'Consolidated TEA Data'!D26))-('Consolidated TEA Data'!B$67*'Consolidated TEA Data'!B$63*(1/'Consolidated TEA Data'!D26))</f>
        <v>2.1436111042963057</v>
      </c>
      <c r="F142" t="s">
        <v>856</v>
      </c>
      <c r="G142" s="6"/>
      <c r="H142" s="6"/>
      <c r="I142" s="6"/>
    </row>
    <row r="143" spans="1:10" ht="18">
      <c r="A143" s="149" t="s">
        <v>899</v>
      </c>
      <c r="B143" s="6">
        <f>'Consolidated TEA Data'!B$13*(1/'Consolidated TEA Data'!D34)</f>
        <v>5.6518463954635791</v>
      </c>
      <c r="C143" s="6">
        <f>-PMT(B$4,B$3,('Consolidated TEA Data'!B$49+'Consolidated TEA Data'!B50))/'Consolidated TEA Data'!D34</f>
        <v>3.2076966927569326</v>
      </c>
      <c r="D143" s="6">
        <f>'Consolidated TEA Data'!B$67*'Consolidated TEA Data'!B$63*(1/'Consolidated TEA Data'!D34)</f>
        <v>0.21022541992126448</v>
      </c>
      <c r="E143" s="6">
        <f>('Consolidated TEA Data'!B$69*'Consolidated TEA Data'!B$63*(1/'Consolidated TEA Data'!D34))-('Consolidated TEA Data'!B$67*'Consolidated TEA Data'!B$63*(1/'Consolidated TEA Data'!D34))</f>
        <v>1.5977131914016103</v>
      </c>
      <c r="F143" t="s">
        <v>856</v>
      </c>
      <c r="G143" s="6"/>
      <c r="H143" s="6"/>
    </row>
    <row r="170" spans="1:8">
      <c r="A170" s="153" t="s">
        <v>805</v>
      </c>
      <c r="B170" s="153"/>
      <c r="C170" s="153"/>
      <c r="D170" s="153"/>
      <c r="E170" s="153"/>
      <c r="F170" s="153"/>
    </row>
    <row r="171" spans="1:8" ht="45">
      <c r="A171" s="149"/>
      <c r="B171" s="448" t="s">
        <v>7</v>
      </c>
      <c r="C171" s="449" t="s">
        <v>8</v>
      </c>
      <c r="D171" s="448" t="s">
        <v>9</v>
      </c>
      <c r="E171" s="448" t="s">
        <v>10</v>
      </c>
      <c r="F171" s="154" t="s">
        <v>2</v>
      </c>
    </row>
    <row r="172" spans="1:8" ht="18">
      <c r="A172" s="149" t="s">
        <v>962</v>
      </c>
      <c r="B172" s="6">
        <f>'Consolidated TEA Data'!B$4*(1/'Consolidated TEA Data'!B$18)</f>
        <v>2.6315789473684208</v>
      </c>
      <c r="C172" s="155">
        <f>-PMT(B$4,B$3,'Consolidated TEA Data'!B$44)/'Consolidated TEA Data'!B18</f>
        <v>1.3065826697152809</v>
      </c>
      <c r="D172" s="155">
        <f>'Consolidated TEA Data'!B$67*'Consolidated TEA Data'!B$56*(1/'Consolidated TEA Data'!B$18)</f>
        <v>0</v>
      </c>
      <c r="E172" s="155">
        <f>('Consolidated TEA Data'!B$69*'Consolidated TEA Data'!B$56*(1/'Consolidated TEA Data'!B$18))-('Consolidated TEA Data'!B$67*'Consolidated TEA Data'!B$56*(1/'Consolidated TEA Data'!B$18))</f>
        <v>0</v>
      </c>
      <c r="F172" t="s">
        <v>856</v>
      </c>
      <c r="G172" s="6">
        <f>SUM(B172:E172)</f>
        <v>3.9381616170837015</v>
      </c>
      <c r="H172" s="6"/>
    </row>
    <row r="173" spans="1:8" ht="18">
      <c r="A173" s="149" t="s">
        <v>975</v>
      </c>
      <c r="B173" s="6">
        <f>'Consolidated TEA Data'!B$3*(1/'Consolidated TEA Data'!B$19)</f>
        <v>7.8845054316752456</v>
      </c>
      <c r="C173" s="155">
        <f>-PMT(B$4,B$3,'Consolidated TEA Data'!B$44)/'Consolidated TEA Data'!B$19</f>
        <v>1.2537914507368857</v>
      </c>
      <c r="D173" s="155">
        <f>'Consolidated TEA Data'!B$67*'Consolidated TEA Data'!B$55*(1/'Consolidated TEA Data'!B$19)</f>
        <v>0.65209696969696973</v>
      </c>
      <c r="E173" s="155">
        <f>('Consolidated TEA Data'!B$69*'Consolidated TEA Data'!B$55*(1/'Consolidated TEA Data'!B$19))-('Consolidated TEA Data'!B$67*'Consolidated TEA Data'!B$55*(1/'Consolidated TEA Data'!B$19))</f>
        <v>4.9559369696969702</v>
      </c>
      <c r="F173" t="s">
        <v>856</v>
      </c>
      <c r="G173" s="6">
        <f t="shared" ref="G173:G183" si="17">SUM(B173:E173)</f>
        <v>14.746330821806072</v>
      </c>
      <c r="H173" s="6"/>
    </row>
    <row r="174" spans="1:8" ht="18">
      <c r="A174" s="149" t="s">
        <v>976</v>
      </c>
      <c r="B174" s="6">
        <f>'Consolidated TEA Data'!B$5*(1/'Consolidated TEA Data'!B$19)</f>
        <v>3.6161616161616164</v>
      </c>
      <c r="C174" s="155">
        <f>-PMT(B$4,B$3,'Consolidated TEA Data'!B$44)/'Consolidated TEA Data'!B$19</f>
        <v>1.2537914507368857</v>
      </c>
      <c r="D174" s="155">
        <f>'Consolidated TEA Data'!B$67*'Consolidated TEA Data'!B$56*(1/'Consolidated TEA Data'!B$19)</f>
        <v>0</v>
      </c>
      <c r="E174" s="155">
        <f>('Consolidated TEA Data'!B$69*'Consolidated TEA Data'!B$56*(1/'Consolidated TEA Data'!B$19))-('Consolidated TEA Data'!B$67*'Consolidated TEA Data'!B$56*(1/'Consolidated TEA Data'!B$19))</f>
        <v>0</v>
      </c>
      <c r="F174" t="s">
        <v>856</v>
      </c>
      <c r="G174" s="6">
        <f t="shared" si="17"/>
        <v>4.8699530668985016</v>
      </c>
      <c r="H174" s="6"/>
    </row>
    <row r="175" spans="1:8" ht="18">
      <c r="A175" s="149" t="s">
        <v>846</v>
      </c>
      <c r="B175" s="6">
        <f>'Consolidated TEA Data'!B$6*(1/'Consolidated TEA Data'!B$19)</f>
        <v>4.8484130033396715</v>
      </c>
      <c r="C175" s="155">
        <f>-PMT(B$4,B$3,'Consolidated TEA Data'!B$44)/'Consolidated TEA Data'!B$19</f>
        <v>1.2537914507368857</v>
      </c>
      <c r="D175" s="155">
        <f>'Consolidated TEA Data'!B$67*'Consolidated TEA Data'!B$56*(1/'Consolidated TEA Data'!B$19)</f>
        <v>0</v>
      </c>
      <c r="E175" s="155">
        <f>('Consolidated TEA Data'!B$69*'Consolidated TEA Data'!B$56*(1/'Consolidated TEA Data'!B$19))-('Consolidated TEA Data'!B$67*'Consolidated TEA Data'!B$56*(1/'Consolidated TEA Data'!B$19))</f>
        <v>0</v>
      </c>
      <c r="F175" t="s">
        <v>856</v>
      </c>
      <c r="G175" s="6">
        <f t="shared" si="17"/>
        <v>6.1022044540765572</v>
      </c>
      <c r="H175" s="6"/>
    </row>
    <row r="176" spans="1:8" ht="18">
      <c r="A176" s="149" t="s">
        <v>1012</v>
      </c>
      <c r="B176" s="6">
        <f>'Consolidated TEA Data'!B$7*(1/'Consolidated TEA Data'!B27)</f>
        <v>10</v>
      </c>
      <c r="C176" s="155">
        <f>-PMT(B$4,B$3,'Consolidated TEA Data'!B$46)/'Consolidated TEA Data'!B27</f>
        <v>2.6748822461874124</v>
      </c>
      <c r="D176" s="155">
        <f>'Consolidated TEA Data'!B$67*'Consolidated TEA Data'!B$57*(1/'Consolidated TEA Data'!B27)</f>
        <v>0</v>
      </c>
      <c r="E176" s="155">
        <f>('Consolidated TEA Data'!B$69*'Consolidated TEA Data'!B$57*(1/'Consolidated TEA Data'!B27))-('Consolidated TEA Data'!B$67*'Consolidated TEA Data'!B$57*(1/'Consolidated TEA Data'!B27))</f>
        <v>0</v>
      </c>
      <c r="F176" t="s">
        <v>856</v>
      </c>
      <c r="G176" s="6">
        <f t="shared" si="17"/>
        <v>12.674882246187412</v>
      </c>
      <c r="H176" s="6"/>
    </row>
    <row r="177" spans="1:8" ht="18">
      <c r="A177" s="149" t="s">
        <v>1013</v>
      </c>
      <c r="B177" s="6">
        <f>'Consolidated TEA Data'!B$7*(1/'Consolidated TEA Data'!B35)</f>
        <v>4.3224489795918366</v>
      </c>
      <c r="C177" s="155">
        <f>-PMT(B$4,B$3,('Consolidated TEA Data'!B46+'Consolidated TEA Data'!B50))/'Consolidated TEA Data'!B35</f>
        <v>5.2243281554698129</v>
      </c>
      <c r="D177" s="155">
        <f>'Consolidated TEA Data'!B$67*'Consolidated TEA Data'!B$57*(1/'Consolidated TEA Data'!B35)</f>
        <v>0</v>
      </c>
      <c r="E177" s="155">
        <f>('Consolidated TEA Data'!B$69*'Consolidated TEA Data'!B$57*(1/'Consolidated TEA Data'!B35))-('Consolidated TEA Data'!B$67*'Consolidated TEA Data'!B$57*(1/'Consolidated TEA Data'!B35))</f>
        <v>0</v>
      </c>
      <c r="F177" t="s">
        <v>856</v>
      </c>
      <c r="G177" s="6">
        <f t="shared" si="17"/>
        <v>9.5467771350616495</v>
      </c>
      <c r="H177" s="6"/>
    </row>
    <row r="178" spans="1:8" ht="18">
      <c r="A178" s="149" t="s">
        <v>843</v>
      </c>
      <c r="B178" s="6">
        <f>'Consolidated TEA Data'!B$9*(1/'Consolidated TEA Data'!B27)</f>
        <v>5.4643164366694048</v>
      </c>
      <c r="C178" s="155">
        <f>-PMT(B$4,B$3,'Consolidated TEA Data'!B$47)/'Consolidated TEA Data'!B27</f>
        <v>2.6748822461874124</v>
      </c>
      <c r="D178" s="155">
        <f>'Consolidated TEA Data'!B$67*'Consolidated TEA Data'!B$59*(1/'Consolidated TEA Data'!B27)</f>
        <v>1.4342418717753342</v>
      </c>
      <c r="E178" s="155">
        <f>('Consolidated TEA Data'!B$69*'Consolidated TEA Data'!B$59*(1/'Consolidated TEA Data'!B27))-('Consolidated TEA Data'!B$67*'Consolidated TEA Data'!B$59*(1/'Consolidated TEA Data'!B27))</f>
        <v>10.900238225492538</v>
      </c>
      <c r="F178" t="s">
        <v>856</v>
      </c>
      <c r="G178" s="6">
        <f t="shared" si="17"/>
        <v>20.47367878012469</v>
      </c>
      <c r="H178" s="6"/>
    </row>
    <row r="179" spans="1:8" ht="18">
      <c r="A179" s="149" t="s">
        <v>897</v>
      </c>
      <c r="B179" s="6">
        <f>'Consolidated TEA Data'!B$9*(1/'Consolidated TEA Data'!B35)</f>
        <v>2.3619229005848572</v>
      </c>
      <c r="C179" s="155">
        <f>-PMT(B$4,B$3,('Consolidated TEA Data'!B47+'Consolidated TEA Data'!B50))/'Consolidated TEA Data'!B35</f>
        <v>5.2243281554698129</v>
      </c>
      <c r="D179" s="155">
        <f>'Consolidated TEA Data'!B$67*'Consolidated TEA Data'!B$59*(1/'Consolidated TEA Data'!B35)</f>
        <v>0.61994373151431792</v>
      </c>
      <c r="E179" s="155">
        <f>('Consolidated TEA Data'!B$69*'Consolidated TEA Data'!B$59*(1/'Consolidated TEA Data'!B35))-('Consolidated TEA Data'!B$67*'Consolidated TEA Data'!B$59*(1/'Consolidated TEA Data'!B35))</f>
        <v>4.7115723595088159</v>
      </c>
      <c r="F179" t="s">
        <v>856</v>
      </c>
      <c r="G179" s="6">
        <f t="shared" si="17"/>
        <v>12.917767147077804</v>
      </c>
      <c r="H179" s="6"/>
    </row>
    <row r="180" spans="1:8" ht="18">
      <c r="A180" s="149" t="s">
        <v>844</v>
      </c>
      <c r="B180" s="6">
        <f>'Consolidated TEA Data'!B$11*(1/'Consolidated TEA Data'!C27)</f>
        <v>22.621545088435433</v>
      </c>
      <c r="C180" s="155">
        <f>-PMT(B$4,B$3,'Consolidated TEA Data'!B$48)/'Consolidated TEA Data'!C27</f>
        <v>1.5310773799725934</v>
      </c>
      <c r="D180" s="155">
        <f>'Consolidated TEA Data'!B$67*'Consolidated TEA Data'!B$61*(1/'Consolidated TEA Data'!C27)</f>
        <v>1.0186247811681122</v>
      </c>
      <c r="E180" s="155">
        <f>('Consolidated TEA Data'!B$69*'Consolidated TEA Data'!B$61*(1/'Consolidated TEA Data'!C27))-('Consolidated TEA Data'!B$67*'Consolidated TEA Data'!B$61*(1/'Consolidated TEA Data'!C27))</f>
        <v>7.7415483368776528</v>
      </c>
      <c r="F180" t="s">
        <v>856</v>
      </c>
      <c r="G180" s="6">
        <f t="shared" si="17"/>
        <v>32.91279558645379</v>
      </c>
      <c r="H180" s="6"/>
    </row>
    <row r="181" spans="1:8" ht="18">
      <c r="A181" s="149" t="s">
        <v>898</v>
      </c>
      <c r="B181" s="6">
        <f>'Consolidated TEA Data'!B$11*(1/'Consolidated TEA Data'!C35)</f>
        <v>9.778047448429847</v>
      </c>
      <c r="C181" s="155">
        <f>-PMT(B$4,B$3,('Consolidated TEA Data'!B48+'Consolidated TEA Data'!B50))/'Consolidated TEA Data'!C35</f>
        <v>4.3600948876135979</v>
      </c>
      <c r="D181" s="155">
        <f>'Consolidated TEA Data'!B$67*'Consolidated TEA Data'!B$61*(1/'Consolidated TEA Data'!C35)</f>
        <v>0.44029536459470653</v>
      </c>
      <c r="E181" s="155">
        <f>('Consolidated TEA Data'!B$69*'Consolidated TEA Data'!B$61*(1/'Consolidated TEA Data'!C35))-('Consolidated TEA Data'!B$67*'Consolidated TEA Data'!B$61*(1/'Consolidated TEA Data'!C35))</f>
        <v>3.3462447709197694</v>
      </c>
      <c r="F181" t="s">
        <v>856</v>
      </c>
      <c r="G181" s="6">
        <f t="shared" si="17"/>
        <v>17.924682471557922</v>
      </c>
      <c r="H181" s="6"/>
    </row>
    <row r="182" spans="1:8" ht="18">
      <c r="A182" s="149" t="s">
        <v>845</v>
      </c>
      <c r="B182" s="6">
        <f>'Consolidated TEA Data'!B$13*(1/'Consolidated TEA Data'!D27)</f>
        <v>18.79249948485473</v>
      </c>
      <c r="C182" s="155">
        <f>-PMT(B$4,B$3,'Consolidated TEA Data'!B$49)/'Consolidated TEA Data'!D27</f>
        <v>2.4816382255975959</v>
      </c>
      <c r="D182" s="155">
        <f>'Consolidated TEA Data'!B$67*'Consolidated TEA Data'!B$63*(1/'Consolidated TEA Data'!D27)</f>
        <v>0.69900362096618662</v>
      </c>
      <c r="E182" s="155">
        <f>('Consolidated TEA Data'!B$69*'Consolidated TEA Data'!B$63*(1/'Consolidated TEA Data'!D27))-('Consolidated TEA Data'!B$67*'Consolidated TEA Data'!B$63*(1/'Consolidated TEA Data'!D27))</f>
        <v>5.3124275193430188</v>
      </c>
      <c r="F182" t="s">
        <v>856</v>
      </c>
      <c r="G182" s="6">
        <f t="shared" si="17"/>
        <v>27.285568850761532</v>
      </c>
      <c r="H182" s="6"/>
    </row>
    <row r="183" spans="1:8" ht="18">
      <c r="A183" s="149" t="s">
        <v>899</v>
      </c>
      <c r="B183" s="6">
        <f>'Consolidated TEA Data'!B$13*(1/'Consolidated TEA Data'!D35)</f>
        <v>8.1229620222290446</v>
      </c>
      <c r="C183" s="155">
        <f>-PMT(B$4,B$3,('Consolidated TEA Data'!B$49+'Consolidated TEA Data'!B50))/'Consolidated TEA Data'!D35</f>
        <v>4.6101745502156541</v>
      </c>
      <c r="D183" s="155">
        <f>'Consolidated TEA Data'!B$67*'Consolidated TEA Data'!B$63*(1/'Consolidated TEA Data'!D35)</f>
        <v>0.30214074881762926</v>
      </c>
      <c r="E183" s="155">
        <f>('Consolidated TEA Data'!B$69*'Consolidated TEA Data'!B$63*(1/'Consolidated TEA Data'!D35))-('Consolidated TEA Data'!B$67*'Consolidated TEA Data'!B$63*(1/'Consolidated TEA Data'!D35))</f>
        <v>2.2962696910139826</v>
      </c>
      <c r="F183" t="s">
        <v>856</v>
      </c>
      <c r="G183" s="6">
        <f t="shared" si="17"/>
        <v>15.331547012276312</v>
      </c>
      <c r="H183" s="6"/>
    </row>
    <row r="210" spans="1:7">
      <c r="A210" s="153" t="s">
        <v>757</v>
      </c>
      <c r="B210" s="153"/>
      <c r="C210" s="153"/>
      <c r="D210" s="153"/>
      <c r="E210" s="153"/>
      <c r="F210" s="450"/>
      <c r="G210" s="441"/>
    </row>
    <row r="211" spans="1:7" ht="30">
      <c r="A211" s="28"/>
      <c r="B211" s="136" t="s">
        <v>837</v>
      </c>
      <c r="C211" s="136" t="s">
        <v>838</v>
      </c>
      <c r="D211" s="136" t="s">
        <v>839</v>
      </c>
      <c r="E211" s="136" t="s">
        <v>840</v>
      </c>
      <c r="F211" s="136" t="s">
        <v>841</v>
      </c>
      <c r="G211" s="28" t="s">
        <v>2</v>
      </c>
    </row>
    <row r="212" spans="1:7" ht="18">
      <c r="A212" s="149" t="s">
        <v>842</v>
      </c>
      <c r="B212" s="6">
        <f>'Consolidated TEA Data'!B55*(1/'Consolidated TEA Data'!B16)</f>
        <v>0.19648648648648645</v>
      </c>
      <c r="C212" s="6">
        <f>'Consolidated TEA Data'!B55*(1/'Consolidated TEA Data'!B17)</f>
        <v>0.33045454545454545</v>
      </c>
      <c r="D212" s="471"/>
      <c r="E212" s="472"/>
      <c r="F212" s="472"/>
      <c r="G212" t="s">
        <v>853</v>
      </c>
    </row>
    <row r="213" spans="1:7" ht="18">
      <c r="A213" s="149" t="s">
        <v>11</v>
      </c>
      <c r="B213" s="6">
        <f>'Consolidated TEA Data'!$B$55*(1/'Consolidated TEA Data'!$B$19)</f>
        <v>0.73434343434343441</v>
      </c>
      <c r="C213" s="6">
        <f>'Consolidated TEA Data'!$B$55*(1/'Consolidated TEA Data'!$B$19)</f>
        <v>0.73434343434343441</v>
      </c>
      <c r="D213" s="6">
        <f>'Consolidated TEA Data'!$B$55*(1/'Consolidated TEA Data'!$B$19)</f>
        <v>0.73434343434343441</v>
      </c>
      <c r="E213" s="6">
        <f>'Consolidated TEA Data'!$B$55*(1/'Consolidated TEA Data'!$B$19)</f>
        <v>0.73434343434343441</v>
      </c>
      <c r="F213" s="6">
        <f>'Consolidated TEA Data'!$B$55*(1/'Consolidated TEA Data'!$B$19)</f>
        <v>0.73434343434343441</v>
      </c>
      <c r="G213" t="s">
        <v>853</v>
      </c>
    </row>
    <row r="214" spans="1:7" ht="18">
      <c r="A214" s="149" t="s">
        <v>12</v>
      </c>
      <c r="B214" s="6">
        <f>'Consolidated TEA Data'!$B$59*(1/'Consolidated TEA Data'!B23)</f>
        <v>0.43703713633853586</v>
      </c>
      <c r="C214" s="6">
        <f>'Consolidated TEA Data'!$B$59*(1/'Consolidated TEA Data'!B24)</f>
        <v>0.44756815167199454</v>
      </c>
      <c r="D214" s="6">
        <f>'Consolidated TEA Data'!$B$59*(1/'Consolidated TEA Data'!B25)</f>
        <v>0.49530875451700723</v>
      </c>
      <c r="E214" s="6">
        <f>'Consolidated TEA Data'!$B$59*(1/'Consolidated TEA Data'!B26)</f>
        <v>0.65172204541711487</v>
      </c>
      <c r="F214" s="6">
        <f>'Consolidated TEA Data'!$B$59*(1/'Consolidated TEA Data'!B27)</f>
        <v>1.6151372429902411</v>
      </c>
      <c r="G214" t="s">
        <v>853</v>
      </c>
    </row>
    <row r="215" spans="1:7" ht="18">
      <c r="A215" s="149" t="s">
        <v>1039</v>
      </c>
      <c r="B215" s="6">
        <f>'Consolidated TEA Data'!$B$59*(1/'Consolidated TEA Data'!B31)</f>
        <v>0.38310308292161466</v>
      </c>
      <c r="C215" s="6">
        <f>'Consolidated TEA Data'!$B$59*(1/'Consolidated TEA Data'!B32)</f>
        <v>0.38993827607496773</v>
      </c>
      <c r="D215" s="6">
        <f>'Consolidated TEA Data'!$B$59*(1/'Consolidated TEA Data'!B33)</f>
        <v>0.41096785403513508</v>
      </c>
      <c r="E215" s="6">
        <f>'Consolidated TEA Data'!$B$59*(1/'Consolidated TEA Data'!B34)</f>
        <v>0.48575271279534871</v>
      </c>
      <c r="F215" s="6">
        <f>'Consolidated TEA Data'!$B$59*(1/'Consolidated TEA Data'!B35)</f>
        <v>0.69813483278639399</v>
      </c>
      <c r="G215" t="s">
        <v>853</v>
      </c>
    </row>
    <row r="216" spans="1:7" ht="18">
      <c r="A216" s="149" t="s">
        <v>13</v>
      </c>
      <c r="B216" s="6">
        <f>'Consolidated TEA Data'!$B$61*(1/'Consolidated TEA Data'!C23)</f>
        <v>0.31039175896749582</v>
      </c>
      <c r="C216" s="6">
        <f>'Consolidated TEA Data'!$B$61*(1/'Consolidated TEA Data'!C24)</f>
        <v>0.31787107846068846</v>
      </c>
      <c r="D216" s="6">
        <f>'Consolidated TEA Data'!$B$61*(1/'Consolidated TEA Data'!C25)</f>
        <v>0.35177732682982854</v>
      </c>
      <c r="E216" s="6">
        <f>'Consolidated TEA Data'!$B$61*(1/'Consolidated TEA Data'!C26)</f>
        <v>0.46286490372345862</v>
      </c>
      <c r="F216" s="6">
        <f>'Consolidated TEA Data'!$B$61*(1/'Consolidated TEA Data'!C27)</f>
        <v>1.1470999787929193</v>
      </c>
      <c r="G216" t="s">
        <v>853</v>
      </c>
    </row>
    <row r="217" spans="1:7" ht="18">
      <c r="A217" s="149" t="s">
        <v>1040</v>
      </c>
      <c r="B217" s="6">
        <f>'Consolidated TEA Data'!$B$61*(1/'Consolidated TEA Data'!C31)</f>
        <v>0.27208680884683273</v>
      </c>
      <c r="C217" s="6">
        <f>'Consolidated TEA Data'!$B$61*(1/'Consolidated TEA Data'!C32)</f>
        <v>0.27694128790443945</v>
      </c>
      <c r="D217" s="6">
        <f>'Consolidated TEA Data'!$B$61*(1/'Consolidated TEA Data'!C33)</f>
        <v>0.29187687838557469</v>
      </c>
      <c r="E217" s="6">
        <f>'Consolidated TEA Data'!$B$61*(1/'Consolidated TEA Data'!C34)</f>
        <v>0.34499045140866347</v>
      </c>
      <c r="F217" s="6">
        <f>'Consolidated TEA Data'!$B$61*(1/'Consolidated TEA Data'!C35)</f>
        <v>0.49582811328232718</v>
      </c>
      <c r="G217" t="s">
        <v>853</v>
      </c>
    </row>
    <row r="218" spans="1:7" ht="18">
      <c r="A218" s="149" t="s">
        <v>14</v>
      </c>
      <c r="B218" s="6">
        <f>'Consolidated TEA Data'!$B$63*(1/'Consolidated TEA Data'!D23)</f>
        <v>0.21299792371783643</v>
      </c>
      <c r="C218" s="6">
        <f>'Consolidated TEA Data'!$B$63*(1/'Consolidated TEA Data'!D24)</f>
        <v>0.21813040380742288</v>
      </c>
      <c r="D218" s="6">
        <f>'Consolidated TEA Data'!$B$63*(1/'Consolidated TEA Data'!D25)</f>
        <v>0.24139764688021462</v>
      </c>
      <c r="E218" s="6">
        <f>'Consolidated TEA Data'!$B$63*(1/'Consolidated TEA Data'!D26)</f>
        <v>0.31762848273712452</v>
      </c>
      <c r="F218" s="6">
        <f>'Consolidated TEA Data'!$B$63*(1/'Consolidated TEA Data'!D27)</f>
        <v>0.7871662398267868</v>
      </c>
      <c r="G218" t="s">
        <v>853</v>
      </c>
    </row>
    <row r="219" spans="1:7" ht="18">
      <c r="A219" s="149" t="s">
        <v>1041</v>
      </c>
      <c r="B219" s="6">
        <f>'Consolidated TEA Data'!$B$63*(1/'Consolidated TEA Data'!D31)</f>
        <v>0.18671219090406377</v>
      </c>
      <c r="C219" s="6">
        <f>'Consolidated TEA Data'!$B$63*(1/'Consolidated TEA Data'!D32)</f>
        <v>0.19004344545618684</v>
      </c>
      <c r="D219" s="6">
        <f>'Consolidated TEA Data'!$B$63*(1/'Consolidated TEA Data'!D33)</f>
        <v>0.20029258922393367</v>
      </c>
      <c r="E219" s="6">
        <f>'Consolidated TEA Data'!$B$63*(1/'Consolidated TEA Data'!D34)</f>
        <v>0.23674033774917172</v>
      </c>
      <c r="F219" s="6">
        <f>'Consolidated TEA Data'!$B$63*(1/'Consolidated TEA Data'!D35)</f>
        <v>0.34024859101084381</v>
      </c>
      <c r="G219" t="s">
        <v>853</v>
      </c>
    </row>
    <row r="245" spans="1:7">
      <c r="A245" s="153" t="s">
        <v>795</v>
      </c>
      <c r="B245" s="153"/>
      <c r="C245" s="153"/>
      <c r="D245" s="153"/>
      <c r="E245" s="153"/>
      <c r="F245" s="153"/>
      <c r="G245" s="153"/>
    </row>
    <row r="246" spans="1:7" ht="30">
      <c r="A246" s="28"/>
      <c r="B246" s="136" t="s">
        <v>837</v>
      </c>
      <c r="C246" s="136" t="s">
        <v>838</v>
      </c>
      <c r="D246" s="136" t="s">
        <v>839</v>
      </c>
      <c r="E246" s="136" t="s">
        <v>840</v>
      </c>
      <c r="F246" s="136" t="s">
        <v>841</v>
      </c>
      <c r="G246" s="25" t="s">
        <v>2</v>
      </c>
    </row>
    <row r="247" spans="1:7" ht="18">
      <c r="A247" s="149" t="s">
        <v>851</v>
      </c>
      <c r="B247" s="6">
        <f>'Consolidated TEA Data'!B74*(1/'Consolidated TEA Data'!B16)</f>
        <v>0.12587930396149571</v>
      </c>
      <c r="C247" s="6">
        <f>'Consolidated TEA Data'!B74*(1/'Consolidated TEA Data'!B17)</f>
        <v>0.21170610211706101</v>
      </c>
      <c r="D247" s="471"/>
      <c r="E247" s="471"/>
      <c r="F247" s="471"/>
      <c r="G247" t="s">
        <v>855</v>
      </c>
    </row>
    <row r="248" spans="1:7" ht="18">
      <c r="A248" s="149" t="s">
        <v>797</v>
      </c>
      <c r="B248" s="6">
        <f>'Consolidated TEA Data'!$B$74*(1/'Consolidated TEA Data'!$B$19)</f>
        <v>0.47045800470458005</v>
      </c>
      <c r="C248" s="6">
        <f>'Consolidated TEA Data'!$B$74*(1/'Consolidated TEA Data'!$B$19)</f>
        <v>0.47045800470458005</v>
      </c>
      <c r="D248" s="6">
        <f>'Consolidated TEA Data'!$B$74*(1/'Consolidated TEA Data'!$B$19)</f>
        <v>0.47045800470458005</v>
      </c>
      <c r="E248" s="6">
        <f>'Consolidated TEA Data'!$B$74*(1/'Consolidated TEA Data'!$B$19)</f>
        <v>0.47045800470458005</v>
      </c>
      <c r="F248" s="6">
        <f>'Consolidated TEA Data'!$B$74*(1/'Consolidated TEA Data'!$B$19)</f>
        <v>0.47045800470458005</v>
      </c>
      <c r="G248" t="s">
        <v>855</v>
      </c>
    </row>
    <row r="249" spans="1:7" ht="18">
      <c r="A249" s="149" t="s">
        <v>12</v>
      </c>
      <c r="B249" s="6">
        <f>'Consolidated TEA Data'!$B$77*(1/'Consolidated TEA Data'!B23)</f>
        <v>0.46431551295224499</v>
      </c>
      <c r="C249" s="6">
        <f>'Consolidated TEA Data'!$B$77*(1/'Consolidated TEA Data'!B24)</f>
        <v>0.47550383856555212</v>
      </c>
      <c r="D249" s="6">
        <f>'Consolidated TEA Data'!$B$77*(1/'Consolidated TEA Data'!B25)</f>
        <v>0.52622424801254419</v>
      </c>
      <c r="E249" s="6">
        <f>'Consolidated TEA Data'!$B$77*(1/'Consolidated TEA Data'!B26)</f>
        <v>0.69240032633229509</v>
      </c>
      <c r="F249" s="6">
        <f>'Consolidated TEA Data'!$B$77*(1/'Consolidated TEA Data'!B27)</f>
        <v>1.715948634823514</v>
      </c>
      <c r="G249" t="s">
        <v>855</v>
      </c>
    </row>
    <row r="250" spans="1:7" ht="18">
      <c r="A250" s="149" t="s">
        <v>1039</v>
      </c>
      <c r="B250" s="6">
        <f>'Consolidated TEA Data'!$B$77*(1/'Consolidated TEA Data'!B31)</f>
        <v>0.40701507874275189</v>
      </c>
      <c r="C250" s="6">
        <f>'Consolidated TEA Data'!$B$77*(1/'Consolidated TEA Data'!B32)</f>
        <v>0.4142769014832991</v>
      </c>
      <c r="D250" s="6">
        <f>'Consolidated TEA Data'!$B$77*(1/'Consolidated TEA Data'!B33)</f>
        <v>0.43661907441521375</v>
      </c>
      <c r="E250" s="6">
        <f>'Consolidated TEA Data'!$B$77*(1/'Consolidated TEA Data'!B34)</f>
        <v>0.51607175055899157</v>
      </c>
      <c r="F250" s="6">
        <f>'Consolidated TEA Data'!$B$77*(1/'Consolidated TEA Data'!B35)</f>
        <v>0.74171004256249029</v>
      </c>
      <c r="G250" t="s">
        <v>855</v>
      </c>
    </row>
    <row r="251" spans="1:7" ht="18">
      <c r="A251" s="149" t="s">
        <v>1011</v>
      </c>
      <c r="B251" s="6">
        <f>'Consolidated TEA Data'!$B$79*(1/'Consolidated TEA Data'!B23)</f>
        <v>0.52349400668059998</v>
      </c>
      <c r="C251" s="6">
        <f>'Consolidated TEA Data'!$B$79*(1/'Consolidated TEA Data'!B24)</f>
        <v>0.53610832009459042</v>
      </c>
      <c r="D251" s="6">
        <f>'Consolidated TEA Data'!$B$79*(1/'Consolidated TEA Data'!B25)</f>
        <v>0.59329320757134663</v>
      </c>
      <c r="E251" s="6">
        <f>'Consolidated TEA Data'!$B$79*(1/'Consolidated TEA Data'!B26)</f>
        <v>0.78064895733071926</v>
      </c>
      <c r="F251" s="6">
        <f>'Consolidated TEA Data'!$B$79*(1/'Consolidated TEA Data'!B27)</f>
        <v>1.9346517638196086</v>
      </c>
      <c r="G251" t="s">
        <v>855</v>
      </c>
    </row>
    <row r="252" spans="1:7" ht="18">
      <c r="A252" s="149" t="s">
        <v>1052</v>
      </c>
      <c r="B252" s="6">
        <f>'Consolidated TEA Data'!$B$79*(1/'Consolidated TEA Data'!B31)</f>
        <v>0.45889044928890288</v>
      </c>
      <c r="C252" s="6">
        <f>'Consolidated TEA Data'!$B$79*(1/'Consolidated TEA Data'!B32)</f>
        <v>0.46707781450976799</v>
      </c>
      <c r="D252" s="6">
        <f>'Consolidated TEA Data'!$B$79*(1/'Consolidated TEA Data'!B33)</f>
        <v>0.49226756867437155</v>
      </c>
      <c r="E252" s="6">
        <f>'Consolidated TEA Data'!$B$79*(1/'Consolidated TEA Data'!B34)</f>
        <v>0.58184674192133612</v>
      </c>
      <c r="F252" s="6">
        <f>'Consolidated TEA Data'!$B$79*(1/'Consolidated TEA Data'!B35)</f>
        <v>0.83624335423876139</v>
      </c>
      <c r="G252" t="s">
        <v>855</v>
      </c>
    </row>
    <row r="253" spans="1:7" ht="18">
      <c r="A253" s="149" t="s">
        <v>13</v>
      </c>
      <c r="B253" s="6">
        <f>'Consolidated TEA Data'!$B$81*(1/'Consolidated TEA Data'!C23)</f>
        <v>2.7712921178247175E-2</v>
      </c>
      <c r="C253" s="6">
        <f>'Consolidated TEA Data'!$B$81*(1/'Consolidated TEA Data'!C24)</f>
        <v>2.8380702411457948E-2</v>
      </c>
      <c r="D253" s="6">
        <f>'Consolidated TEA Data'!$B$81*(1/'Consolidated TEA Data'!C25)</f>
        <v>3.1407977335346796E-2</v>
      </c>
      <c r="E253" s="6">
        <f>'Consolidated TEA Data'!$B$81*(1/'Consolidated TEA Data'!C26)</f>
        <v>4.132628596756157E-2</v>
      </c>
      <c r="F253" s="6">
        <f>'Consolidated TEA Data'!$B$81*(1/'Consolidated TEA Data'!C27)</f>
        <v>0.10241731739786998</v>
      </c>
      <c r="G253" t="s">
        <v>855</v>
      </c>
    </row>
    <row r="254" spans="1:7" ht="18">
      <c r="A254" s="149" t="s">
        <v>1040</v>
      </c>
      <c r="B254" s="6">
        <f>'Consolidated TEA Data'!$B$81*(1/'Consolidated TEA Data'!C31)</f>
        <v>2.4292913936554299E-2</v>
      </c>
      <c r="C254" s="6">
        <f>'Consolidated TEA Data'!$B$81*(1/'Consolidated TEA Data'!C32)</f>
        <v>2.4726339733464695E-2</v>
      </c>
      <c r="D254" s="6">
        <f>'Consolidated TEA Data'!$B$81*(1/'Consolidated TEA Data'!C33)</f>
        <v>2.6059844344318826E-2</v>
      </c>
      <c r="E254" s="6">
        <f>'Consolidated TEA Data'!$B$81*(1/'Consolidated TEA Data'!C34)</f>
        <v>3.080202006309516E-2</v>
      </c>
      <c r="F254" s="6">
        <f>'Consolidated TEA Data'!$B$81*(1/'Consolidated TEA Data'!C35)</f>
        <v>4.426936290789564E-2</v>
      </c>
      <c r="G254" t="s">
        <v>855</v>
      </c>
    </row>
    <row r="255" spans="1:7" ht="18">
      <c r="A255" s="149" t="s">
        <v>14</v>
      </c>
      <c r="B255" s="6">
        <f>'Consolidated TEA Data'!$B$83*(1/'Consolidated TEA Data'!D23)</f>
        <v>3.3393946822972685E-3</v>
      </c>
      <c r="C255" s="6">
        <f>'Consolidated TEA Data'!$B$83*(1/'Consolidated TEA Data'!D24)</f>
        <v>3.4198620240393717E-3</v>
      </c>
      <c r="D255" s="6">
        <f>'Consolidated TEA Data'!$B$83*(1/'Consolidated TEA Data'!D25)</f>
        <v>3.784647306603571E-3</v>
      </c>
      <c r="E255" s="6">
        <f>'Consolidated TEA Data'!$B$83*(1/'Consolidated TEA Data'!D26)</f>
        <v>4.9797990876362776E-3</v>
      </c>
      <c r="F255" s="6">
        <f>'Consolidated TEA Data'!$B$83*(1/'Consolidated TEA Data'!D27)</f>
        <v>1.2341241217185557E-2</v>
      </c>
      <c r="G255" t="s">
        <v>855</v>
      </c>
    </row>
    <row r="256" spans="1:7" ht="18">
      <c r="A256" s="149" t="s">
        <v>1041</v>
      </c>
      <c r="B256" s="6">
        <f>'Consolidated TEA Data'!$B$83*(1/'Consolidated TEA Data'!D31)</f>
        <v>2.9272853300254527E-3</v>
      </c>
      <c r="C256" s="6">
        <f>'Consolidated TEA Data'!$B$83*(1/'Consolidated TEA Data'!D32)</f>
        <v>2.9795129458752441E-3</v>
      </c>
      <c r="D256" s="6">
        <f>'Consolidated TEA Data'!$B$83*(1/'Consolidated TEA Data'!D33)</f>
        <v>3.1401996586783881E-3</v>
      </c>
      <c r="E256" s="6">
        <f>'Consolidated TEA Data'!$B$83*(1/'Consolidated TEA Data'!D34)</f>
        <v>3.7116297246734199E-3</v>
      </c>
      <c r="F256" s="6">
        <f>'Consolidated TEA Data'!$B$83*(1/'Consolidated TEA Data'!D35)</f>
        <v>5.3344385506120433E-3</v>
      </c>
      <c r="G256" t="s">
        <v>855</v>
      </c>
    </row>
    <row r="257" spans="1:7">
      <c r="A257" s="149"/>
      <c r="B257" s="439"/>
      <c r="C257" s="439"/>
      <c r="D257" s="439"/>
    </row>
    <row r="258" spans="1:7">
      <c r="A258" s="153" t="s">
        <v>796</v>
      </c>
      <c r="B258" s="441"/>
      <c r="C258" s="441"/>
      <c r="D258" s="441"/>
      <c r="E258" s="441"/>
      <c r="F258" s="441"/>
      <c r="G258" s="441"/>
    </row>
    <row r="259" spans="1:7" ht="30">
      <c r="A259" s="28"/>
      <c r="B259" s="136" t="s">
        <v>837</v>
      </c>
      <c r="C259" s="136" t="s">
        <v>838</v>
      </c>
      <c r="D259" s="136" t="s">
        <v>839</v>
      </c>
      <c r="E259" s="136" t="s">
        <v>840</v>
      </c>
      <c r="F259" s="136" t="s">
        <v>841</v>
      </c>
      <c r="G259" s="25" t="s">
        <v>2</v>
      </c>
    </row>
    <row r="260" spans="1:7" ht="18">
      <c r="A260" s="149" t="s">
        <v>851</v>
      </c>
      <c r="B260" s="6">
        <f>'Consolidated TEA Data'!B87*(1/'Consolidated TEA Data'!B16)</f>
        <v>1.3976305072195481</v>
      </c>
      <c r="C260" s="6">
        <f>'Consolidated TEA Data'!B87*(1/'Consolidated TEA Data'!B17)</f>
        <v>2.3505603985056038</v>
      </c>
      <c r="D260" s="471"/>
      <c r="E260" s="471"/>
      <c r="F260" s="471"/>
      <c r="G260" t="s">
        <v>855</v>
      </c>
    </row>
    <row r="261" spans="1:7" ht="18">
      <c r="A261" s="149" t="s">
        <v>11</v>
      </c>
      <c r="B261" s="6">
        <f>'Consolidated TEA Data'!$B$87*(1/'Consolidated TEA Data'!$B$19)</f>
        <v>5.2234675522346752</v>
      </c>
      <c r="C261" s="6">
        <f>'Consolidated TEA Data'!$B$87*(1/'Consolidated TEA Data'!$B$19)</f>
        <v>5.2234675522346752</v>
      </c>
      <c r="D261" s="6">
        <f>'Consolidated TEA Data'!$B$87*(1/'Consolidated TEA Data'!$B$19)</f>
        <v>5.2234675522346752</v>
      </c>
      <c r="E261" s="6">
        <f>'Consolidated TEA Data'!$B$87*(1/'Consolidated TEA Data'!$B$19)</f>
        <v>5.2234675522346752</v>
      </c>
      <c r="F261" s="6">
        <f>'Consolidated TEA Data'!$B$87*(1/'Consolidated TEA Data'!$B$19)</f>
        <v>5.2234675522346752</v>
      </c>
      <c r="G261" t="s">
        <v>855</v>
      </c>
    </row>
    <row r="262" spans="1:7" ht="18">
      <c r="A262" s="149" t="s">
        <v>12</v>
      </c>
      <c r="B262" s="6">
        <f>'Consolidated TEA Data'!$B$90*(1/'Consolidated TEA Data'!B23)</f>
        <v>3.8356498896055018</v>
      </c>
      <c r="C262" s="6">
        <f>'Consolidated TEA Data'!$B$90*(1/'Consolidated TEA Data'!B24)</f>
        <v>3.9280751881502129</v>
      </c>
      <c r="D262" s="6">
        <f>'Consolidated TEA Data'!$B$90*(1/'Consolidated TEA Data'!B25)</f>
        <v>4.3470698748862349</v>
      </c>
      <c r="E262" s="6">
        <f>'Consolidated TEA Data'!$B$90*(1/'Consolidated TEA Data'!B26)</f>
        <v>5.7198287827450462</v>
      </c>
      <c r="F262" s="6">
        <f>'Consolidated TEA Data'!$B$90*(1/'Consolidated TEA Data'!B27)</f>
        <v>14.175227852889897</v>
      </c>
      <c r="G262" t="s">
        <v>855</v>
      </c>
    </row>
    <row r="263" spans="1:7" ht="18">
      <c r="A263" s="149" t="s">
        <v>1039</v>
      </c>
      <c r="B263" s="6">
        <f>'Consolidated TEA Data'!$B$90*(1/'Consolidated TEA Data'!B31)</f>
        <v>3.362298476570559</v>
      </c>
      <c r="C263" s="6">
        <f>'Consolidated TEA Data'!$B$90*(1/'Consolidated TEA Data'!B32)</f>
        <v>3.422287447035949</v>
      </c>
      <c r="D263" s="6">
        <f>'Consolidated TEA Data'!$B$90*(1/'Consolidated TEA Data'!B33)</f>
        <v>3.6068532234300266</v>
      </c>
      <c r="E263" s="6">
        <f>'Consolidated TEA Data'!$B$90*(1/'Consolidated TEA Data'!B34)</f>
        <v>4.2632014176612349</v>
      </c>
      <c r="F263" s="6">
        <f>'Consolidated TEA Data'!$B$90*(1/'Consolidated TEA Data'!B35)</f>
        <v>6.1271699168205718</v>
      </c>
      <c r="G263" t="s">
        <v>855</v>
      </c>
    </row>
    <row r="264" spans="1:7" ht="18">
      <c r="A264" s="149" t="s">
        <v>1011</v>
      </c>
      <c r="B264" s="6">
        <f>'Consolidated TEA Data'!$B$92*(1/'Consolidated TEA Data'!B23)</f>
        <v>0.15208421498095642</v>
      </c>
      <c r="C264" s="6">
        <f>'Consolidated TEA Data'!$B$92*(1/'Consolidated TEA Data'!B24)</f>
        <v>0.15574889486001561</v>
      </c>
      <c r="D264" s="6">
        <f>'Consolidated TEA Data'!$B$92*(1/'Consolidated TEA Data'!B25)</f>
        <v>0.17236211031175058</v>
      </c>
      <c r="E264" s="6">
        <f>'Consolidated TEA Data'!$B$92*(1/'Consolidated TEA Data'!B26)</f>
        <v>0.22679225041019815</v>
      </c>
      <c r="F264" s="6">
        <f>'Consolidated TEA Data'!$B$92*(1/'Consolidated TEA Data'!B27)</f>
        <v>0.56205035971223016</v>
      </c>
      <c r="G264" t="s">
        <v>855</v>
      </c>
    </row>
    <row r="265" spans="1:7" ht="18">
      <c r="A265" s="149" t="s">
        <v>1052</v>
      </c>
      <c r="B265" s="6">
        <f>'Consolidated TEA Data'!$B$92*(1/'Consolidated TEA Data'!B31)</f>
        <v>0.13331574545597849</v>
      </c>
      <c r="C265" s="6">
        <f>'Consolidated TEA Data'!$B$92*(1/'Consolidated TEA Data'!B32)</f>
        <v>0.13569431903368398</v>
      </c>
      <c r="D265" s="6">
        <f>'Consolidated TEA Data'!$B$92*(1/'Consolidated TEA Data'!B33)</f>
        <v>0.14301238559948595</v>
      </c>
      <c r="E265" s="6">
        <f>'Consolidated TEA Data'!$B$92*(1/'Consolidated TEA Data'!B34)</f>
        <v>0.16903671074561866</v>
      </c>
      <c r="F265" s="6">
        <f>'Consolidated TEA Data'!$B$92*(1/'Consolidated TEA Data'!B35)</f>
        <v>0.2429434003817354</v>
      </c>
      <c r="G265" t="s">
        <v>855</v>
      </c>
    </row>
    <row r="266" spans="1:7" ht="18">
      <c r="A266" s="149" t="s">
        <v>13</v>
      </c>
      <c r="B266" s="6">
        <f>'Consolidated TEA Data'!$B$94*(1/'Consolidated TEA Data'!C23)</f>
        <v>1.9676174036555494</v>
      </c>
      <c r="C266" s="6">
        <f>'Consolidated TEA Data'!$B$94*(1/'Consolidated TEA Data'!C24)</f>
        <v>2.0150298712135144</v>
      </c>
      <c r="D266" s="6">
        <f>'Consolidated TEA Data'!$B$94*(1/'Consolidated TEA Data'!C25)</f>
        <v>2.2299663908096226</v>
      </c>
      <c r="E266" s="6">
        <f>'Consolidated TEA Data'!$B$94*(1/'Consolidated TEA Data'!C26)</f>
        <v>2.9341663036968715</v>
      </c>
      <c r="F266" s="6">
        <f>'Consolidated TEA Data'!$B$94*(1/'Consolidated TEA Data'!C27)</f>
        <v>7.2716295352487688</v>
      </c>
      <c r="G266" t="s">
        <v>855</v>
      </c>
    </row>
    <row r="267" spans="1:7" ht="18">
      <c r="A267" s="149" t="s">
        <v>1040</v>
      </c>
      <c r="B267" s="6">
        <f>'Consolidated TEA Data'!$B$94*(1/'Consolidated TEA Data'!C31)</f>
        <v>1.7247968894953551</v>
      </c>
      <c r="C267" s="6">
        <f>'Consolidated TEA Data'!$B$94*(1/'Consolidated TEA Data'!C32)</f>
        <v>1.7555701210759933</v>
      </c>
      <c r="D267" s="6">
        <f>'Consolidated TEA Data'!$B$94*(1/'Consolidated TEA Data'!C33)</f>
        <v>1.8502489484466367</v>
      </c>
      <c r="E267" s="6">
        <f>'Consolidated TEA Data'!$B$94*(1/'Consolidated TEA Data'!C34)</f>
        <v>2.1869434244797565</v>
      </c>
      <c r="F267" s="6">
        <f>'Consolidated TEA Data'!$B$94*(1/'Consolidated TEA Data'!C35)</f>
        <v>3.1431247664605908</v>
      </c>
      <c r="G267" t="s">
        <v>855</v>
      </c>
    </row>
    <row r="268" spans="1:7" ht="18">
      <c r="A268" s="149" t="s">
        <v>14</v>
      </c>
      <c r="B268" s="6">
        <f>'Consolidated TEA Data'!$B$96*(1/'Consolidated TEA Data'!D23)</f>
        <v>1.0545456891465058E-3</v>
      </c>
      <c r="C268" s="6">
        <f>'Consolidated TEA Data'!$B$96*(1/'Consolidated TEA Data'!D24)</f>
        <v>1.079956428644012E-3</v>
      </c>
      <c r="D268" s="6">
        <f>'Consolidated TEA Data'!$B$96*(1/'Consolidated TEA Data'!D25)</f>
        <v>1.1951517810327066E-3</v>
      </c>
      <c r="E268" s="6">
        <f>'Consolidated TEA Data'!$B$96*(1/'Consolidated TEA Data'!D26)</f>
        <v>1.572568132937772E-3</v>
      </c>
      <c r="F268" s="6">
        <f>'Consolidated TEA Data'!$B$96*(1/'Consolidated TEA Data'!D27)</f>
        <v>3.8972340685849128E-3</v>
      </c>
      <c r="G268" t="s">
        <v>855</v>
      </c>
    </row>
    <row r="269" spans="1:7" ht="18">
      <c r="A269" s="149" t="s">
        <v>1041</v>
      </c>
      <c r="B269" s="6">
        <f>'Consolidated TEA Data'!$B$96*(1/'Consolidated TEA Data'!D31)</f>
        <v>9.2440589369224813E-4</v>
      </c>
      <c r="C269" s="6">
        <f>'Consolidated TEA Data'!$B$96*(1/'Consolidated TEA Data'!D32)</f>
        <v>9.4089882501323494E-4</v>
      </c>
      <c r="D269" s="6">
        <f>'Consolidated TEA Data'!$B$96*(1/'Consolidated TEA Data'!D33)</f>
        <v>9.9164199747738555E-4</v>
      </c>
      <c r="E269" s="6">
        <f>'Consolidated TEA Data'!$B$96*(1/'Consolidated TEA Data'!D34)</f>
        <v>1.1720935972652905E-3</v>
      </c>
      <c r="F269" s="6">
        <f>'Consolidated TEA Data'!$B$96*(1/'Consolidated TEA Data'!D35)</f>
        <v>1.68455954229854E-3</v>
      </c>
      <c r="G269" t="s">
        <v>855</v>
      </c>
    </row>
    <row r="271" spans="1:7">
      <c r="A271" s="153" t="s">
        <v>807</v>
      </c>
      <c r="B271" s="441"/>
      <c r="C271" s="441"/>
      <c r="D271" s="441"/>
      <c r="E271" s="441"/>
      <c r="F271" s="441"/>
      <c r="G271" s="441"/>
    </row>
    <row r="272" spans="1:7" ht="30">
      <c r="A272" s="28"/>
      <c r="B272" s="136" t="s">
        <v>837</v>
      </c>
      <c r="C272" s="136" t="s">
        <v>838</v>
      </c>
      <c r="D272" s="136" t="s">
        <v>839</v>
      </c>
      <c r="E272" s="136" t="s">
        <v>840</v>
      </c>
      <c r="F272" s="136" t="s">
        <v>841</v>
      </c>
      <c r="G272" s="25" t="s">
        <v>2</v>
      </c>
    </row>
    <row r="273" spans="1:7" ht="18">
      <c r="A273" s="149" t="s">
        <v>851</v>
      </c>
      <c r="B273" s="6">
        <f>'Consolidated TEA Data'!B100*(1/'Consolidated TEA Data'!B16)</f>
        <v>0.71269900037023315</v>
      </c>
      <c r="C273" s="6">
        <f>'Consolidated TEA Data'!B100*(1/'Consolidated TEA Data'!B17)</f>
        <v>1.1986301369863013</v>
      </c>
      <c r="D273" s="471"/>
      <c r="E273" s="471"/>
      <c r="F273" s="471"/>
      <c r="G273" t="s">
        <v>855</v>
      </c>
    </row>
    <row r="274" spans="1:7" ht="18">
      <c r="A274" s="149" t="s">
        <v>11</v>
      </c>
      <c r="B274" s="6">
        <f>'Consolidated TEA Data'!$B$100*(1/'Consolidated TEA Data'!$B$19)</f>
        <v>2.6636225266362255</v>
      </c>
      <c r="C274" s="6">
        <f>'Consolidated TEA Data'!$B$100*(1/'Consolidated TEA Data'!$B$19)</f>
        <v>2.6636225266362255</v>
      </c>
      <c r="D274" s="6">
        <f>'Consolidated TEA Data'!$B$100*(1/'Consolidated TEA Data'!$B$19)</f>
        <v>2.6636225266362255</v>
      </c>
      <c r="E274" s="6">
        <f>'Consolidated TEA Data'!$B$100*(1/'Consolidated TEA Data'!$B$19)</f>
        <v>2.6636225266362255</v>
      </c>
      <c r="F274" s="6">
        <f>'Consolidated TEA Data'!$B$100*(1/'Consolidated TEA Data'!$B$19)</f>
        <v>2.6636225266362255</v>
      </c>
      <c r="G274" t="s">
        <v>855</v>
      </c>
    </row>
    <row r="275" spans="1:7" ht="18">
      <c r="A275" s="149" t="s">
        <v>12</v>
      </c>
      <c r="B275" s="6">
        <f>'Consolidated TEA Data'!$B$103*(1/'Consolidated TEA Data'!B23)</f>
        <v>1.1103197048858031</v>
      </c>
      <c r="C275" s="6">
        <f>'Consolidated TEA Data'!$B$103*(1/'Consolidated TEA Data'!B24)</f>
        <v>1.1370743965697985</v>
      </c>
      <c r="D275" s="6">
        <f>'Consolidated TEA Data'!$B$103*(1/'Consolidated TEA Data'!B25)</f>
        <v>1.2583623322039101</v>
      </c>
      <c r="E275" s="6">
        <f>'Consolidated TEA Data'!$B$103*(1/'Consolidated TEA Data'!B26)</f>
        <v>1.6557399107946187</v>
      </c>
      <c r="F275" s="6">
        <f>'Consolidated TEA Data'!$B$103*(1/'Consolidated TEA Data'!B27)</f>
        <v>4.1033554310997076</v>
      </c>
      <c r="G275" t="s">
        <v>855</v>
      </c>
    </row>
    <row r="276" spans="1:7" ht="18">
      <c r="A276" s="149" t="s">
        <v>1039</v>
      </c>
      <c r="B276" s="6">
        <f>'Consolidated TEA Data'!$B$103*(1/'Consolidated TEA Data'!B31)</f>
        <v>0.97329692742831964</v>
      </c>
      <c r="C276" s="6">
        <f>'Consolidated TEA Data'!$B$103*(1/'Consolidated TEA Data'!B32)</f>
        <v>0.99066215572093252</v>
      </c>
      <c r="D276" s="6">
        <f>'Consolidated TEA Data'!$B$103*(1/'Consolidated TEA Data'!B33)</f>
        <v>1.0440890909929024</v>
      </c>
      <c r="E276" s="6">
        <f>'Consolidated TEA Data'!$B$103*(1/'Consolidated TEA Data'!B34)</f>
        <v>1.2340846209019363</v>
      </c>
      <c r="F276" s="6">
        <f>'Consolidated TEA Data'!$B$103*(1/'Consolidated TEA Data'!B35)</f>
        <v>1.773654449605955</v>
      </c>
      <c r="G276" t="s">
        <v>855</v>
      </c>
    </row>
    <row r="277" spans="1:7" ht="18">
      <c r="A277" s="149" t="s">
        <v>1011</v>
      </c>
      <c r="B277" s="6">
        <f>'Consolidated TEA Data'!$B$105*(1/'Consolidated TEA Data'!B23)</f>
        <v>0.12112578598754216</v>
      </c>
      <c r="C277" s="6">
        <f>'Consolidated TEA Data'!$B$105*(1/'Consolidated TEA Data'!B24)</f>
        <v>0.12404447962579619</v>
      </c>
      <c r="D277" s="6">
        <f>'Consolidated TEA Data'!$B$105*(1/'Consolidated TEA Data'!B25)</f>
        <v>0.13727589078588109</v>
      </c>
      <c r="E277" s="6">
        <f>'Consolidated TEA Data'!$B$105*(1/'Consolidated TEA Data'!B26)</f>
        <v>0.18062617208668569</v>
      </c>
      <c r="F277" s="6">
        <f>'Consolidated TEA Data'!$B$105*(1/'Consolidated TEA Data'!B27)</f>
        <v>0.44763877430178622</v>
      </c>
      <c r="G277" t="s">
        <v>855</v>
      </c>
    </row>
    <row r="278" spans="1:7" ht="18">
      <c r="A278" s="149" t="s">
        <v>1052</v>
      </c>
      <c r="B278" s="6">
        <f>'Consolidated TEA Data'!$B$105*(1/'Consolidated TEA Data'!B31)</f>
        <v>0.10617784662854396</v>
      </c>
      <c r="C278" s="6">
        <f>'Consolidated TEA Data'!$B$105*(1/'Consolidated TEA Data'!B32)</f>
        <v>0.10807223516955627</v>
      </c>
      <c r="D278" s="6">
        <f>'Consolidated TEA Data'!$B$105*(1/'Consolidated TEA Data'!B33)</f>
        <v>0.11390062810831662</v>
      </c>
      <c r="E278" s="6">
        <f>'Consolidated TEA Data'!$B$105*(1/'Consolidated TEA Data'!B34)</f>
        <v>0.13462741318930213</v>
      </c>
      <c r="F278" s="6">
        <f>'Consolidated TEA Data'!$B$105*(1/'Consolidated TEA Data'!B35)</f>
        <v>0.19348957632064964</v>
      </c>
      <c r="G278" t="s">
        <v>855</v>
      </c>
    </row>
    <row r="279" spans="1:7" ht="18">
      <c r="A279" s="149" t="s">
        <v>13</v>
      </c>
      <c r="B279" s="6">
        <f>'Consolidated TEA Data'!$B$107*(1/'Consolidated TEA Data'!C23)</f>
        <v>0.27712921178247174</v>
      </c>
      <c r="C279" s="6">
        <f>'Consolidated TEA Data'!$B$107*(1/'Consolidated TEA Data'!C24)</f>
        <v>0.28380702411457948</v>
      </c>
      <c r="D279" s="6">
        <f>'Consolidated TEA Data'!$B$107*(1/'Consolidated TEA Data'!C25)</f>
        <v>0.31407977335346793</v>
      </c>
      <c r="E279" s="6">
        <f>'Consolidated TEA Data'!$B$107*(1/'Consolidated TEA Data'!C26)</f>
        <v>0.41326285967561571</v>
      </c>
      <c r="F279" s="6">
        <f>'Consolidated TEA Data'!$B$107*(1/'Consolidated TEA Data'!C27)</f>
        <v>1.0241731739786999</v>
      </c>
      <c r="G279" t="s">
        <v>855</v>
      </c>
    </row>
    <row r="280" spans="1:7" ht="18">
      <c r="A280" s="149" t="s">
        <v>1040</v>
      </c>
      <c r="B280" s="6">
        <f>'Consolidated TEA Data'!$B$107*(1/'Consolidated TEA Data'!C31)</f>
        <v>0.24292913936554297</v>
      </c>
      <c r="C280" s="6">
        <f>'Consolidated TEA Data'!$B$107*(1/'Consolidated TEA Data'!C32)</f>
        <v>0.24726339733464694</v>
      </c>
      <c r="D280" s="6">
        <f>'Consolidated TEA Data'!$B$107*(1/'Consolidated TEA Data'!C33)</f>
        <v>0.26059844344318822</v>
      </c>
      <c r="E280" s="6">
        <f>'Consolidated TEA Data'!$B$107*(1/'Consolidated TEA Data'!C34)</f>
        <v>0.30802020063095159</v>
      </c>
      <c r="F280" s="6">
        <f>'Consolidated TEA Data'!$B$107*(1/'Consolidated TEA Data'!C35)</f>
        <v>0.44269362907895643</v>
      </c>
      <c r="G280" t="s">
        <v>855</v>
      </c>
    </row>
    <row r="281" spans="1:7" ht="18">
      <c r="A281" s="149" t="s">
        <v>14</v>
      </c>
      <c r="B281" s="6">
        <f>'Consolidated TEA Data'!$B$109*(1/'Consolidated TEA Data'!D23)</f>
        <v>0.4921213216017028</v>
      </c>
      <c r="C281" s="6">
        <f>'Consolidated TEA Data'!$B$109*(1/'Consolidated TEA Data'!D24)</f>
        <v>0.50397966670053906</v>
      </c>
      <c r="D281" s="6">
        <f>'Consolidated TEA Data'!$B$109*(1/'Consolidated TEA Data'!D25)</f>
        <v>0.55773749781526316</v>
      </c>
      <c r="E281" s="6">
        <f>'Consolidated TEA Data'!$B$109*(1/'Consolidated TEA Data'!D26)</f>
        <v>0.73386512870429366</v>
      </c>
      <c r="F281" s="6">
        <f>'Consolidated TEA Data'!$B$109*(1/'Consolidated TEA Data'!D27)</f>
        <v>1.8187092320062928</v>
      </c>
      <c r="G281" t="s">
        <v>855</v>
      </c>
    </row>
    <row r="282" spans="1:7" ht="18">
      <c r="A282" s="149" t="s">
        <v>1041</v>
      </c>
      <c r="B282" s="6">
        <f>'Consolidated TEA Data'!$B$109*(1/'Consolidated TEA Data'!D31)</f>
        <v>0.43138941705638251</v>
      </c>
      <c r="C282" s="6">
        <f>'Consolidated TEA Data'!$B$109*(1/'Consolidated TEA Data'!D32)</f>
        <v>0.43908611833950967</v>
      </c>
      <c r="D282" s="6">
        <f>'Consolidated TEA Data'!$B$109*(1/'Consolidated TEA Data'!D33)</f>
        <v>0.46276626548944672</v>
      </c>
      <c r="E282" s="6">
        <f>'Consolidated TEA Data'!$B$109*(1/'Consolidated TEA Data'!D34)</f>
        <v>0.54697701205713567</v>
      </c>
      <c r="F282" s="6">
        <f>'Consolidated TEA Data'!$B$109*(1/'Consolidated TEA Data'!D35)</f>
        <v>0.78612778640598546</v>
      </c>
      <c r="G282" t="s">
        <v>855</v>
      </c>
    </row>
    <row r="342" spans="1:3">
      <c r="A342" s="503" t="s">
        <v>1022</v>
      </c>
      <c r="B342" s="441"/>
      <c r="C342" s="441"/>
    </row>
    <row r="343" spans="1:3">
      <c r="B343" s="1" t="s">
        <v>1024</v>
      </c>
      <c r="C343" s="1" t="s">
        <v>2</v>
      </c>
    </row>
    <row r="344" spans="1:3">
      <c r="A344" t="s">
        <v>1023</v>
      </c>
      <c r="B344" s="6">
        <f>'Consolidated TEA Data'!B3</f>
        <v>7.8056603773584925</v>
      </c>
      <c r="C344" t="s">
        <v>25</v>
      </c>
    </row>
    <row r="345" spans="1:3">
      <c r="A345" t="s">
        <v>1066</v>
      </c>
      <c r="B345" s="6">
        <f>'Consolidated TEA Data'!B4</f>
        <v>2.5</v>
      </c>
      <c r="C345" t="s">
        <v>25</v>
      </c>
    </row>
    <row r="346" spans="1:3">
      <c r="A346" t="s">
        <v>1067</v>
      </c>
      <c r="B346" s="6">
        <f>'Consolidated TEA Data'!B5</f>
        <v>3.58</v>
      </c>
      <c r="C346" t="s">
        <v>25</v>
      </c>
    </row>
    <row r="347" spans="1:3">
      <c r="A347" t="s">
        <v>1068</v>
      </c>
      <c r="B347" s="6">
        <f>'Consolidated TEA Data'!B6</f>
        <v>4.7999288733062748</v>
      </c>
      <c r="C347" t="s">
        <v>25</v>
      </c>
    </row>
    <row r="348" spans="1:3">
      <c r="A348" t="s">
        <v>1001</v>
      </c>
      <c r="B348" s="6">
        <f>'Consolidated TEA Data'!B7</f>
        <v>2</v>
      </c>
      <c r="C348" t="s">
        <v>25</v>
      </c>
    </row>
    <row r="349" spans="1:3">
      <c r="A349" t="s">
        <v>36</v>
      </c>
      <c r="B349" s="6">
        <f>'Consolidated TEA Data'!B9</f>
        <v>1.0928632873338811</v>
      </c>
      <c r="C349" t="s">
        <v>25</v>
      </c>
    </row>
    <row r="350" spans="1:3">
      <c r="A350" t="s">
        <v>44</v>
      </c>
      <c r="B350" s="6">
        <f>'Consolidated TEA Data'!B11</f>
        <v>4.9767399194557944</v>
      </c>
      <c r="C350" t="s">
        <v>25</v>
      </c>
    </row>
    <row r="351" spans="1:3">
      <c r="A351" t="s">
        <v>50</v>
      </c>
      <c r="B351" s="6">
        <f>'Consolidated TEA Data'!B13</f>
        <v>4.3222748815165879</v>
      </c>
      <c r="C351" t="s">
        <v>25</v>
      </c>
    </row>
    <row r="374" spans="1:1">
      <c r="A374" t="s">
        <v>860</v>
      </c>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9DF96-BF5A-4FBC-AF68-CFF353B2BE0B}">
  <sheetPr>
    <tabColor theme="5" tint="0.39997558519241921"/>
  </sheetPr>
  <dimension ref="A1:Q48"/>
  <sheetViews>
    <sheetView workbookViewId="0"/>
  </sheetViews>
  <sheetFormatPr defaultColWidth="11.42578125" defaultRowHeight="15"/>
  <cols>
    <col min="1" max="1" width="34.42578125" customWidth="1"/>
  </cols>
  <sheetData>
    <row r="1" spans="1:17">
      <c r="A1" s="10" t="s">
        <v>810</v>
      </c>
      <c r="B1" t="s">
        <v>1308</v>
      </c>
    </row>
    <row r="2" spans="1:17">
      <c r="B2" s="9">
        <v>2025</v>
      </c>
    </row>
    <row r="3" spans="1:17">
      <c r="B3" t="s">
        <v>1307</v>
      </c>
    </row>
    <row r="4" spans="1:17">
      <c r="B4" s="150" t="s">
        <v>1306</v>
      </c>
    </row>
    <row r="5" spans="1:17">
      <c r="B5" t="s">
        <v>1305</v>
      </c>
    </row>
    <row r="7" spans="1:17">
      <c r="A7" s="1" t="s">
        <v>1304</v>
      </c>
    </row>
    <row r="8" spans="1:17" ht="45">
      <c r="B8" s="136" t="s">
        <v>36</v>
      </c>
      <c r="C8" s="136" t="s">
        <v>165</v>
      </c>
      <c r="D8" s="136" t="s">
        <v>296</v>
      </c>
      <c r="E8" s="136" t="s">
        <v>1303</v>
      </c>
      <c r="F8" s="136" t="s">
        <v>211</v>
      </c>
      <c r="G8" s="136" t="s">
        <v>1302</v>
      </c>
      <c r="H8" s="136" t="s">
        <v>1301</v>
      </c>
      <c r="I8" s="136" t="s">
        <v>214</v>
      </c>
      <c r="J8" s="136" t="s">
        <v>1300</v>
      </c>
      <c r="K8" s="136" t="s">
        <v>1299</v>
      </c>
      <c r="L8" s="136" t="s">
        <v>1298</v>
      </c>
      <c r="M8" s="136" t="s">
        <v>1297</v>
      </c>
      <c r="N8" s="136" t="s">
        <v>1296</v>
      </c>
      <c r="O8" s="136" t="s">
        <v>50</v>
      </c>
      <c r="P8" s="136" t="s">
        <v>1088</v>
      </c>
    </row>
    <row r="9" spans="1:17">
      <c r="B9" s="733" t="s">
        <v>1295</v>
      </c>
      <c r="C9" s="734"/>
      <c r="D9" s="734"/>
      <c r="E9" s="734"/>
      <c r="F9" s="734"/>
      <c r="G9" s="734"/>
      <c r="H9" s="734"/>
      <c r="I9" s="734"/>
      <c r="J9" s="734"/>
      <c r="K9" s="734"/>
      <c r="L9" s="734"/>
      <c r="M9" s="734"/>
      <c r="N9" s="735"/>
      <c r="O9" s="624" t="s">
        <v>1294</v>
      </c>
      <c r="P9" s="623" t="s">
        <v>789</v>
      </c>
    </row>
    <row r="10" spans="1:17">
      <c r="A10" s="622" t="s">
        <v>1293</v>
      </c>
      <c r="B10" s="621">
        <v>329821</v>
      </c>
      <c r="C10" s="621">
        <v>7897</v>
      </c>
      <c r="D10" s="621">
        <v>2839</v>
      </c>
      <c r="E10" s="621">
        <v>12107</v>
      </c>
      <c r="F10" s="621">
        <v>0</v>
      </c>
      <c r="G10" s="621">
        <v>1738</v>
      </c>
      <c r="H10" s="621">
        <v>2311</v>
      </c>
      <c r="I10" s="621">
        <v>0</v>
      </c>
      <c r="J10" s="621">
        <v>0</v>
      </c>
      <c r="K10" s="621">
        <v>0</v>
      </c>
      <c r="L10" s="621">
        <v>0</v>
      </c>
      <c r="M10" s="621">
        <v>18343</v>
      </c>
      <c r="N10" s="621">
        <v>15842</v>
      </c>
      <c r="O10" s="621">
        <v>865</v>
      </c>
      <c r="P10" s="621">
        <v>593895</v>
      </c>
      <c r="Q10" s="613"/>
    </row>
    <row r="11" spans="1:17">
      <c r="A11" s="620" t="s">
        <v>1168</v>
      </c>
      <c r="B11" s="618">
        <v>77528</v>
      </c>
      <c r="C11" s="618">
        <v>122</v>
      </c>
      <c r="D11" s="619"/>
      <c r="E11" s="618">
        <v>0</v>
      </c>
      <c r="F11" s="619"/>
      <c r="G11" s="618">
        <v>158</v>
      </c>
      <c r="H11" s="618">
        <v>871</v>
      </c>
      <c r="I11" s="619"/>
      <c r="J11" s="619"/>
      <c r="K11" s="619"/>
      <c r="L11" s="619"/>
      <c r="M11" s="619"/>
      <c r="N11" s="619"/>
      <c r="O11" s="619"/>
      <c r="P11" s="619"/>
      <c r="Q11" s="611"/>
    </row>
    <row r="12" spans="1:17">
      <c r="A12" s="620" t="s">
        <v>1292</v>
      </c>
      <c r="B12" s="618">
        <v>857</v>
      </c>
      <c r="C12" s="619"/>
      <c r="D12" s="619"/>
      <c r="E12" s="618">
        <v>10402</v>
      </c>
      <c r="F12" s="619"/>
      <c r="G12" s="618">
        <v>86</v>
      </c>
      <c r="H12" s="618">
        <v>525</v>
      </c>
      <c r="I12" s="619"/>
      <c r="J12" s="619"/>
      <c r="K12" s="619"/>
      <c r="L12" s="619"/>
      <c r="M12" s="619"/>
      <c r="N12" s="619"/>
      <c r="O12" s="619"/>
      <c r="P12" s="619"/>
      <c r="Q12" s="611"/>
    </row>
    <row r="13" spans="1:17">
      <c r="A13" s="620" t="s">
        <v>1239</v>
      </c>
      <c r="B13" s="619"/>
      <c r="C13" s="619"/>
      <c r="D13" s="619"/>
      <c r="E13" s="619"/>
      <c r="F13" s="619"/>
      <c r="G13" s="618">
        <v>21</v>
      </c>
      <c r="H13" s="618">
        <v>385</v>
      </c>
      <c r="I13" s="619"/>
      <c r="J13" s="619"/>
      <c r="K13" s="619"/>
      <c r="L13" s="619"/>
      <c r="M13" s="619"/>
      <c r="N13" s="619"/>
      <c r="O13" s="619"/>
      <c r="P13" s="619"/>
      <c r="Q13" s="611"/>
    </row>
    <row r="14" spans="1:17">
      <c r="A14" s="620" t="s">
        <v>1110</v>
      </c>
      <c r="B14" s="619"/>
      <c r="C14" s="619"/>
      <c r="D14" s="619"/>
      <c r="E14" s="619"/>
      <c r="F14" s="619"/>
      <c r="G14" s="618">
        <v>64</v>
      </c>
      <c r="H14" s="618">
        <v>18</v>
      </c>
      <c r="I14" s="619"/>
      <c r="J14" s="619"/>
      <c r="K14" s="619"/>
      <c r="L14" s="619"/>
      <c r="M14" s="619"/>
      <c r="N14" s="619"/>
      <c r="O14" s="619"/>
      <c r="P14" s="619"/>
      <c r="Q14" s="611"/>
    </row>
    <row r="15" spans="1:17">
      <c r="A15" s="620" t="s">
        <v>1193</v>
      </c>
      <c r="B15" s="619"/>
      <c r="C15" s="619"/>
      <c r="D15" s="618">
        <v>5</v>
      </c>
      <c r="E15" s="619"/>
      <c r="F15" s="619"/>
      <c r="G15" s="618">
        <v>1066</v>
      </c>
      <c r="H15" s="618">
        <v>94</v>
      </c>
      <c r="I15" s="619"/>
      <c r="J15" s="619"/>
      <c r="K15" s="619"/>
      <c r="L15" s="619"/>
      <c r="M15" s="619"/>
      <c r="N15" s="619"/>
      <c r="O15" s="619"/>
      <c r="P15" s="619"/>
      <c r="Q15" s="611"/>
    </row>
    <row r="16" spans="1:17">
      <c r="A16" s="620" t="s">
        <v>1291</v>
      </c>
      <c r="B16" s="618">
        <v>1255</v>
      </c>
      <c r="C16" s="618">
        <v>894</v>
      </c>
      <c r="D16" s="619"/>
      <c r="E16" s="619"/>
      <c r="F16" s="619"/>
      <c r="G16" s="619"/>
      <c r="H16" s="619"/>
      <c r="I16" s="619"/>
      <c r="J16" s="619"/>
      <c r="K16" s="619"/>
      <c r="L16" s="619"/>
      <c r="M16" s="619"/>
      <c r="N16" s="619"/>
      <c r="O16" s="619"/>
      <c r="P16" s="619"/>
      <c r="Q16" s="611"/>
    </row>
    <row r="17" spans="1:17">
      <c r="A17" s="620" t="s">
        <v>1163</v>
      </c>
      <c r="B17" s="618">
        <v>9418</v>
      </c>
      <c r="C17" s="618">
        <v>1445</v>
      </c>
      <c r="D17" s="619"/>
      <c r="E17" s="619"/>
      <c r="F17" s="619"/>
      <c r="G17" s="618">
        <v>179</v>
      </c>
      <c r="H17" s="618">
        <v>193</v>
      </c>
      <c r="I17" s="619"/>
      <c r="J17" s="619"/>
      <c r="K17" s="619"/>
      <c r="L17" s="619"/>
      <c r="M17" s="619"/>
      <c r="N17" s="619"/>
      <c r="O17" s="619"/>
      <c r="P17" s="619"/>
      <c r="Q17" s="611"/>
    </row>
    <row r="18" spans="1:17">
      <c r="A18" s="620" t="s">
        <v>1235</v>
      </c>
      <c r="B18" s="618">
        <v>92</v>
      </c>
      <c r="C18" s="618">
        <v>1853</v>
      </c>
      <c r="D18" s="619"/>
      <c r="E18" s="619"/>
      <c r="F18" s="619"/>
      <c r="G18" s="618">
        <v>127</v>
      </c>
      <c r="H18" s="618">
        <v>24</v>
      </c>
      <c r="I18" s="619"/>
      <c r="J18" s="619"/>
      <c r="K18" s="619"/>
      <c r="L18" s="619"/>
      <c r="M18" s="619"/>
      <c r="N18" s="619"/>
      <c r="O18" s="619"/>
      <c r="P18" s="619"/>
      <c r="Q18" s="611"/>
    </row>
    <row r="19" spans="1:17">
      <c r="A19" s="620" t="s">
        <v>1290</v>
      </c>
      <c r="B19" s="618">
        <v>240671</v>
      </c>
      <c r="C19" s="618">
        <v>3583</v>
      </c>
      <c r="D19" s="618">
        <v>2835</v>
      </c>
      <c r="E19" s="618">
        <v>1705</v>
      </c>
      <c r="F19" s="619"/>
      <c r="G19" s="618">
        <v>39</v>
      </c>
      <c r="H19" s="618">
        <v>200</v>
      </c>
      <c r="I19" s="619"/>
      <c r="J19" s="619"/>
      <c r="K19" s="619"/>
      <c r="L19" s="619"/>
      <c r="M19" s="618">
        <v>18343</v>
      </c>
      <c r="N19" s="618">
        <v>15842</v>
      </c>
      <c r="O19" s="618">
        <v>865</v>
      </c>
      <c r="P19" s="618">
        <v>593895</v>
      </c>
      <c r="Q19" s="611"/>
    </row>
    <row r="22" spans="1:17">
      <c r="A22" s="617" t="s">
        <v>1289</v>
      </c>
    </row>
    <row r="23" spans="1:17" s="24" customFormat="1" ht="45">
      <c r="B23" s="136" t="s">
        <v>36</v>
      </c>
      <c r="C23" s="136" t="s">
        <v>165</v>
      </c>
      <c r="D23" s="136" t="s">
        <v>202</v>
      </c>
      <c r="E23" s="136" t="s">
        <v>1270</v>
      </c>
      <c r="F23" s="136" t="s">
        <v>50</v>
      </c>
      <c r="G23" s="136" t="s">
        <v>1268</v>
      </c>
      <c r="H23" s="136" t="s">
        <v>1287</v>
      </c>
      <c r="I23" s="136" t="s">
        <v>1286</v>
      </c>
      <c r="J23" s="136" t="s">
        <v>1088</v>
      </c>
      <c r="K23" s="136" t="s">
        <v>1099</v>
      </c>
    </row>
    <row r="24" spans="1:17">
      <c r="A24" s="616" t="s">
        <v>1079</v>
      </c>
      <c r="B24" s="614">
        <v>172340</v>
      </c>
      <c r="C24" s="614">
        <v>1801</v>
      </c>
      <c r="D24" s="615">
        <v>0</v>
      </c>
      <c r="E24" s="614">
        <v>49519</v>
      </c>
      <c r="F24" s="615">
        <v>800</v>
      </c>
      <c r="G24" s="615">
        <v>0</v>
      </c>
      <c r="H24" s="615">
        <v>0</v>
      </c>
      <c r="I24" s="615">
        <v>0</v>
      </c>
      <c r="J24" s="614">
        <v>51075</v>
      </c>
      <c r="K24" s="614">
        <v>275535</v>
      </c>
      <c r="L24" s="613"/>
    </row>
    <row r="25" spans="1:17">
      <c r="A25" s="612" t="s">
        <v>1168</v>
      </c>
      <c r="B25" s="608">
        <v>40510</v>
      </c>
      <c r="C25" s="609">
        <v>28</v>
      </c>
      <c r="D25" s="609">
        <v>0</v>
      </c>
      <c r="E25" s="608">
        <v>1021</v>
      </c>
      <c r="F25" s="609">
        <v>0</v>
      </c>
      <c r="G25" s="609">
        <v>0</v>
      </c>
      <c r="H25" s="609">
        <v>0</v>
      </c>
      <c r="I25" s="609">
        <v>0</v>
      </c>
      <c r="J25" s="609">
        <v>0</v>
      </c>
      <c r="K25" s="608">
        <v>41559</v>
      </c>
      <c r="L25" s="611"/>
    </row>
    <row r="26" spans="1:17">
      <c r="A26" s="612" t="s">
        <v>1240</v>
      </c>
      <c r="B26" s="609">
        <v>448</v>
      </c>
      <c r="C26" s="609">
        <v>0</v>
      </c>
      <c r="D26" s="609">
        <v>0</v>
      </c>
      <c r="E26" s="608">
        <v>11786</v>
      </c>
      <c r="F26" s="609">
        <v>0</v>
      </c>
      <c r="G26" s="609">
        <v>0</v>
      </c>
      <c r="H26" s="609">
        <v>0</v>
      </c>
      <c r="I26" s="609">
        <v>0</v>
      </c>
      <c r="J26" s="609">
        <v>0</v>
      </c>
      <c r="K26" s="608">
        <v>12234</v>
      </c>
      <c r="L26" s="611"/>
    </row>
    <row r="27" spans="1:17">
      <c r="A27" s="612" t="s">
        <v>1239</v>
      </c>
      <c r="B27" s="609">
        <v>0</v>
      </c>
      <c r="C27" s="609">
        <v>0</v>
      </c>
      <c r="D27" s="609">
        <v>0</v>
      </c>
      <c r="E27" s="609">
        <v>400</v>
      </c>
      <c r="F27" s="609">
        <v>0</v>
      </c>
      <c r="G27" s="609">
        <v>0</v>
      </c>
      <c r="H27" s="609">
        <v>0</v>
      </c>
      <c r="I27" s="609">
        <v>0</v>
      </c>
      <c r="J27" s="609">
        <v>0</v>
      </c>
      <c r="K27" s="609">
        <v>400</v>
      </c>
      <c r="L27" s="611"/>
    </row>
    <row r="28" spans="1:17">
      <c r="A28" s="612" t="s">
        <v>1110</v>
      </c>
      <c r="B28" s="609">
        <v>0</v>
      </c>
      <c r="C28" s="609">
        <v>0</v>
      </c>
      <c r="D28" s="609">
        <v>0</v>
      </c>
      <c r="E28" s="609">
        <v>85</v>
      </c>
      <c r="F28" s="609">
        <v>0</v>
      </c>
      <c r="G28" s="609">
        <v>0</v>
      </c>
      <c r="H28" s="609">
        <v>0</v>
      </c>
      <c r="I28" s="609">
        <v>0</v>
      </c>
      <c r="J28" s="609">
        <v>0</v>
      </c>
      <c r="K28" s="609">
        <v>85</v>
      </c>
      <c r="L28" s="611"/>
    </row>
    <row r="29" spans="1:17">
      <c r="A29" s="612" t="s">
        <v>1193</v>
      </c>
      <c r="B29" s="609">
        <v>0</v>
      </c>
      <c r="C29" s="609">
        <v>0</v>
      </c>
      <c r="D29" s="609">
        <v>0</v>
      </c>
      <c r="E29" s="608">
        <v>1196</v>
      </c>
      <c r="F29" s="609">
        <v>0</v>
      </c>
      <c r="G29" s="609">
        <v>0</v>
      </c>
      <c r="H29" s="609">
        <v>0</v>
      </c>
      <c r="I29" s="609">
        <v>0</v>
      </c>
      <c r="J29" s="609">
        <v>0</v>
      </c>
      <c r="K29" s="608">
        <v>1196</v>
      </c>
      <c r="L29" s="611"/>
    </row>
    <row r="30" spans="1:17">
      <c r="A30" s="612" t="s">
        <v>1285</v>
      </c>
      <c r="B30" s="609">
        <v>656</v>
      </c>
      <c r="C30" s="609">
        <v>204</v>
      </c>
      <c r="D30" s="609">
        <v>0</v>
      </c>
      <c r="E30" s="609">
        <v>0</v>
      </c>
      <c r="F30" s="609">
        <v>0</v>
      </c>
      <c r="G30" s="609">
        <v>0</v>
      </c>
      <c r="H30" s="609">
        <v>0</v>
      </c>
      <c r="I30" s="609">
        <v>0</v>
      </c>
      <c r="J30" s="609">
        <v>0</v>
      </c>
      <c r="K30" s="609">
        <v>860</v>
      </c>
      <c r="L30" s="611"/>
    </row>
    <row r="31" spans="1:17">
      <c r="A31" s="612" t="s">
        <v>1163</v>
      </c>
      <c r="B31" s="608">
        <v>4921</v>
      </c>
      <c r="C31" s="609">
        <v>329</v>
      </c>
      <c r="D31" s="609">
        <v>0</v>
      </c>
      <c r="E31" s="609">
        <v>376</v>
      </c>
      <c r="F31" s="609">
        <v>0</v>
      </c>
      <c r="G31" s="609">
        <v>0</v>
      </c>
      <c r="H31" s="609">
        <v>0</v>
      </c>
      <c r="I31" s="609">
        <v>0</v>
      </c>
      <c r="J31" s="609">
        <v>0</v>
      </c>
      <c r="K31" s="608">
        <v>5626</v>
      </c>
      <c r="L31" s="611"/>
    </row>
    <row r="32" spans="1:17">
      <c r="A32" s="612" t="s">
        <v>1235</v>
      </c>
      <c r="B32" s="609">
        <v>48</v>
      </c>
      <c r="C32" s="609">
        <v>422</v>
      </c>
      <c r="D32" s="609">
        <v>0</v>
      </c>
      <c r="E32" s="609">
        <v>155</v>
      </c>
      <c r="F32" s="609">
        <v>0</v>
      </c>
      <c r="G32" s="609">
        <v>0</v>
      </c>
      <c r="H32" s="609">
        <v>0</v>
      </c>
      <c r="I32" s="609">
        <v>0</v>
      </c>
      <c r="J32" s="609">
        <v>0</v>
      </c>
      <c r="K32" s="609">
        <v>625</v>
      </c>
      <c r="L32" s="611"/>
    </row>
    <row r="33" spans="1:12">
      <c r="A33" s="612" t="s">
        <v>1284</v>
      </c>
      <c r="B33" s="608">
        <v>125757</v>
      </c>
      <c r="C33" s="609">
        <v>817</v>
      </c>
      <c r="D33" s="609">
        <v>0</v>
      </c>
      <c r="E33" s="608">
        <v>34500</v>
      </c>
      <c r="F33" s="609">
        <v>800</v>
      </c>
      <c r="G33" s="609">
        <v>0</v>
      </c>
      <c r="H33" s="609">
        <v>0</v>
      </c>
      <c r="I33" s="609">
        <v>0</v>
      </c>
      <c r="J33" s="608">
        <v>51075</v>
      </c>
      <c r="K33" s="608">
        <v>212949</v>
      </c>
      <c r="L33" s="611"/>
    </row>
    <row r="34" spans="1:12">
      <c r="A34" s="610" t="s">
        <v>1283</v>
      </c>
      <c r="B34" s="609">
        <v>0</v>
      </c>
      <c r="C34" s="609">
        <v>0</v>
      </c>
      <c r="D34" s="608">
        <v>-260847</v>
      </c>
      <c r="E34" s="608">
        <v>271968</v>
      </c>
      <c r="F34" s="609">
        <v>0</v>
      </c>
      <c r="G34" s="609">
        <v>0</v>
      </c>
      <c r="H34" s="609">
        <v>0</v>
      </c>
      <c r="I34" s="609">
        <v>0</v>
      </c>
      <c r="J34" s="609">
        <v>0</v>
      </c>
      <c r="K34" s="608">
        <v>11121</v>
      </c>
    </row>
    <row r="36" spans="1:12">
      <c r="A36" s="607" t="s">
        <v>1288</v>
      </c>
    </row>
    <row r="37" spans="1:12" ht="45">
      <c r="B37" s="136" t="s">
        <v>36</v>
      </c>
      <c r="C37" s="136" t="s">
        <v>165</v>
      </c>
      <c r="D37" s="136" t="s">
        <v>202</v>
      </c>
      <c r="E37" s="136" t="s">
        <v>1270</v>
      </c>
      <c r="F37" s="136" t="s">
        <v>50</v>
      </c>
      <c r="G37" s="136" t="s">
        <v>1268</v>
      </c>
      <c r="H37" s="136" t="s">
        <v>1287</v>
      </c>
      <c r="I37" s="136" t="s">
        <v>1286</v>
      </c>
      <c r="J37" s="136" t="s">
        <v>1088</v>
      </c>
      <c r="K37" s="136" t="s">
        <v>1099</v>
      </c>
    </row>
    <row r="38" spans="1:12">
      <c r="A38" s="606" t="s">
        <v>1079</v>
      </c>
      <c r="B38" s="605">
        <v>7215.5311200000006</v>
      </c>
      <c r="C38" s="605">
        <v>75.404268000000002</v>
      </c>
      <c r="D38" s="605">
        <v>0</v>
      </c>
      <c r="E38" s="605">
        <v>2073.2614920000001</v>
      </c>
      <c r="F38" s="605">
        <v>33.494399999999999</v>
      </c>
      <c r="G38" s="605">
        <v>0</v>
      </c>
      <c r="H38" s="605">
        <v>0</v>
      </c>
      <c r="I38" s="605">
        <v>0</v>
      </c>
      <c r="J38" s="605">
        <v>2138.4081000000001</v>
      </c>
      <c r="K38" s="605">
        <v>11536.099380000001</v>
      </c>
    </row>
    <row r="39" spans="1:12">
      <c r="A39" s="602" t="s">
        <v>1168</v>
      </c>
      <c r="B39" s="600">
        <v>1696.07268</v>
      </c>
      <c r="C39" s="600">
        <v>1.172304</v>
      </c>
      <c r="D39" s="600">
        <v>0</v>
      </c>
      <c r="E39" s="600">
        <v>42.747228</v>
      </c>
      <c r="F39" s="600">
        <v>0</v>
      </c>
      <c r="G39" s="600">
        <v>0</v>
      </c>
      <c r="H39" s="600">
        <v>0</v>
      </c>
      <c r="I39" s="600">
        <v>0</v>
      </c>
      <c r="J39" s="600">
        <v>0</v>
      </c>
      <c r="K39" s="600">
        <v>1739.9922120000001</v>
      </c>
    </row>
    <row r="40" spans="1:12">
      <c r="A40" s="602" t="s">
        <v>1240</v>
      </c>
      <c r="B40" s="600">
        <v>18.756864</v>
      </c>
      <c r="C40" s="600">
        <v>0</v>
      </c>
      <c r="D40" s="600">
        <v>0</v>
      </c>
      <c r="E40" s="600">
        <v>493.45624800000002</v>
      </c>
      <c r="F40" s="600">
        <v>0</v>
      </c>
      <c r="G40" s="600">
        <v>0</v>
      </c>
      <c r="H40" s="600">
        <v>0</v>
      </c>
      <c r="I40" s="600">
        <v>0</v>
      </c>
      <c r="J40" s="600">
        <v>0</v>
      </c>
      <c r="K40" s="600">
        <v>512.21311200000002</v>
      </c>
    </row>
    <row r="41" spans="1:12">
      <c r="A41" s="602" t="s">
        <v>1239</v>
      </c>
      <c r="B41" s="600">
        <v>0</v>
      </c>
      <c r="C41" s="600">
        <v>0</v>
      </c>
      <c r="D41" s="600">
        <v>0</v>
      </c>
      <c r="E41" s="600">
        <v>16.747199999999999</v>
      </c>
      <c r="F41" s="600">
        <v>0</v>
      </c>
      <c r="G41" s="600">
        <v>0</v>
      </c>
      <c r="H41" s="600">
        <v>0</v>
      </c>
      <c r="I41" s="600">
        <v>0</v>
      </c>
      <c r="J41" s="600">
        <v>0</v>
      </c>
      <c r="K41" s="600">
        <v>16.747199999999999</v>
      </c>
    </row>
    <row r="42" spans="1:12">
      <c r="A42" s="602" t="s">
        <v>1110</v>
      </c>
      <c r="B42" s="600">
        <v>0</v>
      </c>
      <c r="C42" s="600">
        <v>0</v>
      </c>
      <c r="D42" s="600">
        <v>0</v>
      </c>
      <c r="E42" s="600">
        <v>3.5587800000000001</v>
      </c>
      <c r="F42" s="600">
        <v>0</v>
      </c>
      <c r="G42" s="600">
        <v>0</v>
      </c>
      <c r="H42" s="600">
        <v>0</v>
      </c>
      <c r="I42" s="600">
        <v>0</v>
      </c>
      <c r="J42" s="600">
        <v>0</v>
      </c>
      <c r="K42" s="600">
        <v>3.5587800000000001</v>
      </c>
    </row>
    <row r="43" spans="1:12">
      <c r="A43" s="604" t="s">
        <v>1193</v>
      </c>
      <c r="B43" s="603">
        <v>0</v>
      </c>
      <c r="C43" s="603">
        <v>0</v>
      </c>
      <c r="D43" s="603">
        <v>0</v>
      </c>
      <c r="E43" s="603">
        <v>50.074128000000002</v>
      </c>
      <c r="F43" s="603">
        <v>0</v>
      </c>
      <c r="G43" s="603">
        <v>0</v>
      </c>
      <c r="H43" s="603">
        <v>0</v>
      </c>
      <c r="I43" s="603">
        <v>0</v>
      </c>
      <c r="J43" s="603">
        <v>0</v>
      </c>
      <c r="K43" s="603">
        <v>50.074128000000002</v>
      </c>
    </row>
    <row r="44" spans="1:12">
      <c r="A44" s="602" t="s">
        <v>1285</v>
      </c>
      <c r="B44" s="600">
        <v>27.465408</v>
      </c>
      <c r="C44" s="600">
        <v>8.5410719999999998</v>
      </c>
      <c r="D44" s="600">
        <v>0</v>
      </c>
      <c r="E44" s="600">
        <v>0</v>
      </c>
      <c r="F44" s="600">
        <v>0</v>
      </c>
      <c r="G44" s="600">
        <v>0</v>
      </c>
      <c r="H44" s="600">
        <v>0</v>
      </c>
      <c r="I44" s="600">
        <v>0</v>
      </c>
      <c r="J44" s="600">
        <v>0</v>
      </c>
      <c r="K44" s="600">
        <v>36.006480000000003</v>
      </c>
    </row>
    <row r="45" spans="1:12">
      <c r="A45" s="604" t="s">
        <v>1163</v>
      </c>
      <c r="B45" s="603">
        <v>206.03242800000001</v>
      </c>
      <c r="C45" s="603">
        <v>13.774572000000001</v>
      </c>
      <c r="D45" s="603">
        <v>0</v>
      </c>
      <c r="E45" s="603">
        <v>15.742368000000001</v>
      </c>
      <c r="F45" s="603">
        <v>0</v>
      </c>
      <c r="G45" s="603">
        <v>0</v>
      </c>
      <c r="H45" s="603">
        <v>0</v>
      </c>
      <c r="I45" s="603">
        <v>0</v>
      </c>
      <c r="J45" s="603">
        <v>0</v>
      </c>
      <c r="K45" s="603">
        <v>235.54936800000002</v>
      </c>
    </row>
    <row r="46" spans="1:12">
      <c r="A46" s="602" t="s">
        <v>1235</v>
      </c>
      <c r="B46" s="600">
        <v>2.0096639999999999</v>
      </c>
      <c r="C46" s="600">
        <v>17.668296000000002</v>
      </c>
      <c r="D46" s="600">
        <v>0</v>
      </c>
      <c r="E46" s="600">
        <v>6.4895400000000008</v>
      </c>
      <c r="F46" s="600">
        <v>0</v>
      </c>
      <c r="G46" s="600">
        <v>0</v>
      </c>
      <c r="H46" s="600">
        <v>0</v>
      </c>
      <c r="I46" s="600">
        <v>0</v>
      </c>
      <c r="J46" s="600">
        <v>0</v>
      </c>
      <c r="K46" s="600">
        <v>26.1675</v>
      </c>
    </row>
    <row r="47" spans="1:12">
      <c r="A47" s="602" t="s">
        <v>1284</v>
      </c>
      <c r="B47" s="600">
        <v>5265.1940760000007</v>
      </c>
      <c r="C47" s="600">
        <v>34.206156</v>
      </c>
      <c r="D47" s="600">
        <v>0</v>
      </c>
      <c r="E47" s="600">
        <v>1444.4460000000001</v>
      </c>
      <c r="F47" s="600">
        <v>33.494399999999999</v>
      </c>
      <c r="G47" s="600">
        <v>0</v>
      </c>
      <c r="H47" s="600">
        <v>0</v>
      </c>
      <c r="I47" s="600">
        <v>0</v>
      </c>
      <c r="J47" s="600">
        <v>2138.4081000000001</v>
      </c>
      <c r="K47" s="600">
        <v>8915.748732</v>
      </c>
    </row>
    <row r="48" spans="1:12">
      <c r="A48" s="601" t="s">
        <v>1283</v>
      </c>
      <c r="B48" s="600">
        <v>0</v>
      </c>
      <c r="C48" s="600">
        <v>0</v>
      </c>
      <c r="D48" s="600">
        <v>-10921.142196000001</v>
      </c>
      <c r="E48" s="600">
        <v>11386.756224000001</v>
      </c>
      <c r="F48" s="600">
        <v>0</v>
      </c>
      <c r="G48" s="600">
        <v>0</v>
      </c>
      <c r="H48" s="600">
        <v>0</v>
      </c>
      <c r="I48" s="600">
        <v>0</v>
      </c>
      <c r="J48" s="600">
        <v>0</v>
      </c>
      <c r="K48" s="600">
        <v>465.61402800000002</v>
      </c>
    </row>
  </sheetData>
  <mergeCells count="1">
    <mergeCell ref="B9:N9"/>
  </mergeCells>
  <hyperlinks>
    <hyperlink ref="B4" r:id="rId1" xr:uid="{FEBD07E7-B16E-46D4-B04B-DE31233A1ACC}"/>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0F9AF-14E8-4E96-9C9A-511D8252CEC7}">
  <sheetPr>
    <tabColor theme="5" tint="0.39997558519241921"/>
  </sheetPr>
  <dimension ref="A1:AB353"/>
  <sheetViews>
    <sheetView workbookViewId="0"/>
  </sheetViews>
  <sheetFormatPr defaultColWidth="8.7109375" defaultRowHeight="15"/>
  <cols>
    <col min="1" max="1" width="40.28515625" customWidth="1"/>
    <col min="2" max="7" width="21" customWidth="1"/>
    <col min="8" max="8" width="21" style="142" customWidth="1"/>
  </cols>
  <sheetData>
    <row r="1" spans="1:10">
      <c r="A1" s="10" t="s">
        <v>810</v>
      </c>
      <c r="B1" t="s">
        <v>1181</v>
      </c>
    </row>
    <row r="2" spans="1:10">
      <c r="B2" s="9">
        <v>2025</v>
      </c>
    </row>
    <row r="3" spans="1:10">
      <c r="B3" t="s">
        <v>1466</v>
      </c>
    </row>
    <row r="4" spans="1:10">
      <c r="B4" s="125" t="s">
        <v>1465</v>
      </c>
    </row>
    <row r="5" spans="1:10">
      <c r="B5" t="s">
        <v>1464</v>
      </c>
    </row>
    <row r="7" spans="1:10">
      <c r="A7" s="563" t="s">
        <v>1463</v>
      </c>
      <c r="B7" s="548" t="s">
        <v>1178</v>
      </c>
    </row>
    <row r="8" spans="1:10">
      <c r="A8" s="1"/>
    </row>
    <row r="9" spans="1:10">
      <c r="A9" s="536" t="s">
        <v>1222</v>
      </c>
      <c r="B9" s="535"/>
      <c r="C9" s="535"/>
      <c r="D9" s="535"/>
      <c r="E9" s="535"/>
      <c r="F9" s="535"/>
      <c r="G9" s="535"/>
      <c r="H9" s="547"/>
    </row>
    <row r="10" spans="1:10" s="24" customFormat="1">
      <c r="A10" s="546" t="s">
        <v>1176</v>
      </c>
      <c r="B10" s="518" t="s">
        <v>1160</v>
      </c>
      <c r="C10" s="518" t="s">
        <v>1159</v>
      </c>
      <c r="D10" s="518" t="s">
        <v>134</v>
      </c>
      <c r="E10" s="518" t="s">
        <v>135</v>
      </c>
      <c r="F10" s="518" t="s">
        <v>132</v>
      </c>
      <c r="G10" s="518" t="s">
        <v>1219</v>
      </c>
      <c r="H10" s="517" t="s">
        <v>2</v>
      </c>
      <c r="I10" s="136" t="s">
        <v>1099</v>
      </c>
      <c r="J10" s="136" t="s">
        <v>1080</v>
      </c>
    </row>
    <row r="11" spans="1:10">
      <c r="A11" s="6" t="s">
        <v>1170</v>
      </c>
      <c r="B11" s="476">
        <v>1.0123E-2</v>
      </c>
      <c r="C11" s="476">
        <v>7.0391799999999999E-3</v>
      </c>
      <c r="D11" s="476">
        <v>1.6850899999999999E-2</v>
      </c>
      <c r="E11" s="476">
        <v>7.9888699999999997E-4</v>
      </c>
      <c r="F11" s="476">
        <v>5.2426199999999999E-2</v>
      </c>
      <c r="G11" s="476"/>
      <c r="H11" s="479" t="s">
        <v>1091</v>
      </c>
      <c r="I11" s="6">
        <v>8.7238167000000005E-2</v>
      </c>
      <c r="J11">
        <v>7</v>
      </c>
    </row>
    <row r="12" spans="1:10">
      <c r="A12" s="6" t="s">
        <v>1127</v>
      </c>
      <c r="B12" s="476">
        <v>0.60966100000000001</v>
      </c>
      <c r="C12" s="476">
        <v>6.3506700000000001E-3</v>
      </c>
      <c r="D12" s="476">
        <v>6.3506700000000001E-3</v>
      </c>
      <c r="E12" s="476">
        <v>1.2701199999999999E-2</v>
      </c>
      <c r="F12" s="585">
        <v>7.4166700000000002E-2</v>
      </c>
      <c r="G12" s="585"/>
      <c r="H12" s="479" t="s">
        <v>1091</v>
      </c>
      <c r="I12" s="6">
        <v>0.70923024000000001</v>
      </c>
      <c r="J12">
        <v>3</v>
      </c>
    </row>
    <row r="13" spans="1:10">
      <c r="A13" s="6" t="s">
        <v>1115</v>
      </c>
      <c r="B13" s="476">
        <v>3.7171700000000002E-2</v>
      </c>
      <c r="C13" s="476">
        <v>0.41576669999999999</v>
      </c>
      <c r="D13" s="476">
        <v>0.29727700000000001</v>
      </c>
      <c r="E13" s="476"/>
      <c r="F13" s="585">
        <v>5.6636600000000002E-2</v>
      </c>
      <c r="G13" s="585"/>
      <c r="H13" s="479" t="s">
        <v>1091</v>
      </c>
      <c r="I13" s="6">
        <v>0.80685200000000001</v>
      </c>
      <c r="J13">
        <v>2</v>
      </c>
    </row>
    <row r="14" spans="1:10">
      <c r="A14" s="6" t="s">
        <v>1169</v>
      </c>
      <c r="B14" s="476"/>
      <c r="C14" s="476">
        <v>2.51139E-4</v>
      </c>
      <c r="D14" s="476"/>
      <c r="E14" s="476">
        <v>0.37279800000000002</v>
      </c>
      <c r="F14" s="585">
        <v>0.26260499999999998</v>
      </c>
      <c r="G14" s="585"/>
      <c r="H14" s="479" t="s">
        <v>1091</v>
      </c>
      <c r="I14" s="6">
        <v>0.63565413900000001</v>
      </c>
      <c r="J14">
        <v>5</v>
      </c>
    </row>
    <row r="15" spans="1:10">
      <c r="A15" s="6" t="s">
        <v>1168</v>
      </c>
      <c r="B15" s="476">
        <v>3.38103</v>
      </c>
      <c r="C15" s="476">
        <v>3.0639922999999999E-2</v>
      </c>
      <c r="D15" s="476">
        <v>0</v>
      </c>
      <c r="E15" s="476">
        <v>0</v>
      </c>
      <c r="F15" s="585">
        <v>0.37472850000000002</v>
      </c>
      <c r="G15" s="585"/>
      <c r="H15" s="479" t="s">
        <v>1091</v>
      </c>
      <c r="I15" s="6">
        <v>3.7863984229999996</v>
      </c>
      <c r="J15">
        <v>1</v>
      </c>
    </row>
    <row r="16" spans="1:10">
      <c r="A16" s="6" t="s">
        <v>1167</v>
      </c>
      <c r="B16" s="476">
        <v>2.9301299999999999E-2</v>
      </c>
      <c r="C16" s="476"/>
      <c r="D16" s="476"/>
      <c r="E16" s="476">
        <v>0.39529199999999998</v>
      </c>
      <c r="F16" s="585">
        <v>4.5125400000000003E-2</v>
      </c>
      <c r="G16" s="585"/>
      <c r="H16" s="479" t="s">
        <v>1091</v>
      </c>
      <c r="I16" s="6">
        <v>0.46971869999999993</v>
      </c>
      <c r="J16">
        <v>6</v>
      </c>
    </row>
    <row r="17" spans="1:10">
      <c r="A17" s="6" t="s">
        <v>1166</v>
      </c>
      <c r="B17" s="476"/>
      <c r="C17" s="476">
        <v>0.46466999999999992</v>
      </c>
      <c r="D17" s="476">
        <v>0.19166900000000001</v>
      </c>
      <c r="E17" s="476"/>
      <c r="F17" s="585">
        <v>1.8166499999999999E-2</v>
      </c>
      <c r="G17" s="585"/>
      <c r="H17" s="479" t="s">
        <v>1091</v>
      </c>
      <c r="I17" s="6">
        <v>0.67450549999999987</v>
      </c>
      <c r="J17">
        <v>4</v>
      </c>
    </row>
    <row r="18" spans="1:10">
      <c r="A18" s="6" t="s">
        <v>1165</v>
      </c>
      <c r="B18" s="476">
        <v>0.81220199999999998</v>
      </c>
      <c r="C18" s="476">
        <v>0.76227900000000004</v>
      </c>
      <c r="D18" s="476">
        <v>0.203101</v>
      </c>
      <c r="E18" s="588">
        <v>0.14685251856946357</v>
      </c>
      <c r="F18" s="585">
        <v>0.91756400000000005</v>
      </c>
      <c r="G18" s="585"/>
      <c r="H18" s="479" t="s">
        <v>1091</v>
      </c>
      <c r="I18" s="6">
        <v>2.8419985185694636</v>
      </c>
      <c r="J18">
        <v>8</v>
      </c>
    </row>
    <row r="19" spans="1:10">
      <c r="A19" s="631" t="s">
        <v>1462</v>
      </c>
      <c r="B19" s="634">
        <v>4.8794890000000004</v>
      </c>
      <c r="C19" s="634">
        <v>1.686996612</v>
      </c>
      <c r="D19" s="634">
        <v>0.71524856999999997</v>
      </c>
      <c r="E19" s="634">
        <v>0.92844260556946356</v>
      </c>
      <c r="F19" s="634">
        <v>1.8014189</v>
      </c>
      <c r="G19" s="633"/>
      <c r="H19" s="632" t="s">
        <v>1091</v>
      </c>
      <c r="I19" s="631">
        <v>10.011595687569464</v>
      </c>
    </row>
    <row r="20" spans="1:10">
      <c r="A20" s="542" t="s">
        <v>1164</v>
      </c>
      <c r="B20" s="586"/>
      <c r="C20" s="586">
        <v>0.4325812</v>
      </c>
      <c r="D20" s="586">
        <v>5.6091999999999999E-3</v>
      </c>
      <c r="E20" s="586"/>
      <c r="F20" s="587">
        <v>0.20672099999999999</v>
      </c>
      <c r="G20" s="587"/>
      <c r="H20" s="543" t="s">
        <v>1091</v>
      </c>
      <c r="I20" s="542">
        <v>0.64491140000000002</v>
      </c>
      <c r="J20" s="16">
        <v>1</v>
      </c>
    </row>
    <row r="21" spans="1:10">
      <c r="A21" s="542" t="s">
        <v>1163</v>
      </c>
      <c r="B21" s="586"/>
      <c r="C21" s="586">
        <v>3.059972E-2</v>
      </c>
      <c r="D21" s="586"/>
      <c r="E21" s="586"/>
      <c r="F21" s="587">
        <v>7.1160199999999998E-4</v>
      </c>
      <c r="G21" s="587"/>
      <c r="H21" s="543" t="s">
        <v>1091</v>
      </c>
      <c r="I21" s="542">
        <v>3.1311322000000003E-2</v>
      </c>
      <c r="J21" s="16">
        <v>3</v>
      </c>
    </row>
    <row r="22" spans="1:10">
      <c r="A22" s="542" t="s">
        <v>1162</v>
      </c>
      <c r="B22" s="586"/>
      <c r="C22" s="586">
        <v>7.4510800000000002E-2</v>
      </c>
      <c r="D22" s="586"/>
      <c r="E22" s="586"/>
      <c r="F22" s="587">
        <v>9.1045500000000001E-2</v>
      </c>
      <c r="G22" s="587"/>
      <c r="H22" s="543" t="s">
        <v>1091</v>
      </c>
      <c r="I22" s="542">
        <v>0.16555629999999999</v>
      </c>
      <c r="J22" s="16">
        <v>2</v>
      </c>
    </row>
    <row r="23" spans="1:10">
      <c r="A23" s="628" t="s">
        <v>1461</v>
      </c>
      <c r="B23" s="630">
        <v>4.8794890000000004</v>
      </c>
      <c r="C23" s="630">
        <v>1.7921071320000002</v>
      </c>
      <c r="D23" s="630">
        <v>0.71524856999999997</v>
      </c>
      <c r="E23" s="630">
        <v>0.92844260556946356</v>
      </c>
      <c r="F23" s="630">
        <v>1.8931760020000001</v>
      </c>
      <c r="G23" s="630"/>
      <c r="H23" s="629" t="s">
        <v>1091</v>
      </c>
      <c r="I23" s="628">
        <v>10.853374709569465</v>
      </c>
      <c r="J23" s="16"/>
    </row>
    <row r="25" spans="1:10">
      <c r="A25" s="533" t="s">
        <v>1221</v>
      </c>
      <c r="B25" s="532"/>
      <c r="C25" s="532"/>
      <c r="D25" s="532"/>
      <c r="E25" s="532"/>
      <c r="F25" s="532"/>
      <c r="G25" s="532"/>
      <c r="H25" s="541"/>
    </row>
    <row r="26" spans="1:10" s="24" customFormat="1">
      <c r="A26" s="443" t="s">
        <v>1079</v>
      </c>
      <c r="B26" s="518" t="s">
        <v>1160</v>
      </c>
      <c r="C26" s="518" t="s">
        <v>1159</v>
      </c>
      <c r="D26" s="518" t="s">
        <v>134</v>
      </c>
      <c r="E26" s="518" t="s">
        <v>135</v>
      </c>
      <c r="F26" s="518" t="s">
        <v>132</v>
      </c>
      <c r="G26" s="518" t="s">
        <v>1219</v>
      </c>
      <c r="H26" s="520" t="s">
        <v>2</v>
      </c>
    </row>
    <row r="27" spans="1:10">
      <c r="A27" t="s">
        <v>1115</v>
      </c>
      <c r="B27" s="476"/>
      <c r="C27" s="476">
        <v>0.429475</v>
      </c>
      <c r="D27" s="476">
        <v>0.72337399999999996</v>
      </c>
      <c r="E27" s="476"/>
      <c r="F27" s="476"/>
      <c r="G27" s="476"/>
      <c r="H27" s="479" t="s">
        <v>1091</v>
      </c>
    </row>
    <row r="28" spans="1:10">
      <c r="A28" t="s">
        <v>1165</v>
      </c>
      <c r="B28" s="476"/>
      <c r="C28" s="476">
        <v>0.51764100000000002</v>
      </c>
      <c r="D28" s="476"/>
      <c r="E28" s="476"/>
      <c r="F28" s="476"/>
      <c r="G28" s="476"/>
      <c r="H28" s="479" t="s">
        <v>1091</v>
      </c>
    </row>
    <row r="29" spans="1:10">
      <c r="A29" s="16" t="s">
        <v>1220</v>
      </c>
      <c r="B29" s="586"/>
      <c r="C29" s="586">
        <v>0.30704300000000001</v>
      </c>
      <c r="D29" s="586"/>
      <c r="E29" s="586"/>
      <c r="F29" s="586"/>
      <c r="G29" s="586"/>
      <c r="H29" s="543" t="s">
        <v>1091</v>
      </c>
    </row>
    <row r="31" spans="1:10">
      <c r="A31" s="533" t="s">
        <v>1161</v>
      </c>
      <c r="B31" s="532"/>
      <c r="C31" s="532"/>
      <c r="D31" s="532"/>
      <c r="E31" s="532"/>
      <c r="F31" s="532"/>
      <c r="G31" s="532"/>
      <c r="H31" s="541"/>
    </row>
    <row r="32" spans="1:10">
      <c r="B32" s="518" t="s">
        <v>1160</v>
      </c>
      <c r="C32" s="518" t="s">
        <v>1159</v>
      </c>
      <c r="D32" s="518" t="s">
        <v>134</v>
      </c>
      <c r="E32" s="518" t="s">
        <v>135</v>
      </c>
      <c r="F32" s="518" t="s">
        <v>132</v>
      </c>
      <c r="G32" s="518" t="s">
        <v>1219</v>
      </c>
      <c r="H32" s="520" t="s">
        <v>2</v>
      </c>
    </row>
    <row r="33" spans="1:26">
      <c r="A33" t="s">
        <v>1157</v>
      </c>
      <c r="B33" s="476">
        <v>0.12298450999999999</v>
      </c>
      <c r="C33" s="476">
        <v>0.38945921</v>
      </c>
      <c r="D33" s="476">
        <v>0.17443058499999997</v>
      </c>
      <c r="E33" s="476">
        <v>4.0944096985999998</v>
      </c>
      <c r="F33" s="585">
        <v>1.1031938166000002</v>
      </c>
      <c r="G33" s="540"/>
      <c r="H33" s="479" t="s">
        <v>1091</v>
      </c>
    </row>
    <row r="34" spans="1:26">
      <c r="A34" t="s">
        <v>1156</v>
      </c>
      <c r="B34" s="476">
        <v>0.44384200000000001</v>
      </c>
      <c r="C34" s="476">
        <v>0.35268500000000003</v>
      </c>
      <c r="D34" s="476">
        <v>0.10899109999999999</v>
      </c>
      <c r="E34" s="476">
        <v>0.116413</v>
      </c>
      <c r="F34" s="476">
        <v>0.31108970000000002</v>
      </c>
      <c r="H34" s="479" t="s">
        <v>1091</v>
      </c>
    </row>
    <row r="35" spans="1:26">
      <c r="A35" t="s">
        <v>1085</v>
      </c>
      <c r="B35" s="476"/>
      <c r="C35" s="476">
        <v>4.3859775999999995</v>
      </c>
      <c r="D35" s="476">
        <v>0.15215040000000002</v>
      </c>
      <c r="E35" s="476"/>
      <c r="F35" s="476">
        <v>7.1461999999999998E-2</v>
      </c>
      <c r="H35" s="479" t="s">
        <v>1091</v>
      </c>
    </row>
    <row r="36" spans="1:26">
      <c r="A36" t="s">
        <v>1218</v>
      </c>
      <c r="B36" s="476"/>
      <c r="C36" s="476">
        <v>1.9076799999999999E-3</v>
      </c>
      <c r="D36" s="476">
        <v>5.6174399999999998E-4</v>
      </c>
      <c r="E36" s="476"/>
      <c r="F36" s="476">
        <v>0.78701575000000012</v>
      </c>
      <c r="H36" s="479" t="s">
        <v>1091</v>
      </c>
    </row>
    <row r="39" spans="1:26">
      <c r="A39" s="442" t="s">
        <v>1460</v>
      </c>
    </row>
    <row r="41" spans="1:26">
      <c r="A41" s="563" t="s">
        <v>1459</v>
      </c>
      <c r="B41" s="562"/>
      <c r="C41" s="562"/>
      <c r="D41" s="562"/>
      <c r="E41" s="562"/>
      <c r="F41" s="562"/>
      <c r="G41" s="562"/>
      <c r="H41" s="562"/>
      <c r="I41" s="562"/>
      <c r="J41" s="562"/>
      <c r="K41" s="562"/>
      <c r="L41" s="562"/>
      <c r="M41" s="562"/>
      <c r="N41" s="562"/>
      <c r="O41" s="562"/>
      <c r="P41" s="562"/>
      <c r="Q41" s="562"/>
      <c r="R41" s="562"/>
      <c r="S41" s="562"/>
      <c r="T41" s="562"/>
      <c r="U41" s="562"/>
      <c r="V41" s="562"/>
      <c r="W41" s="562"/>
      <c r="X41" s="626"/>
      <c r="Y41" s="562"/>
      <c r="Z41" s="626"/>
    </row>
    <row r="42" spans="1:26">
      <c r="A42" s="1" t="s">
        <v>1338</v>
      </c>
      <c r="B42" s="1" t="s">
        <v>1337</v>
      </c>
      <c r="C42" s="1" t="s">
        <v>1336</v>
      </c>
      <c r="D42" s="1" t="s">
        <v>1335</v>
      </c>
      <c r="E42" s="1">
        <v>1990</v>
      </c>
      <c r="F42" s="1">
        <v>2005</v>
      </c>
      <c r="G42" s="1">
        <v>2010</v>
      </c>
      <c r="H42" s="1">
        <v>2015</v>
      </c>
      <c r="I42" s="7">
        <v>2021</v>
      </c>
      <c r="J42" s="1">
        <v>2025</v>
      </c>
      <c r="K42" s="1">
        <v>2030</v>
      </c>
      <c r="L42" s="1">
        <v>2035</v>
      </c>
      <c r="M42" s="1">
        <v>2040</v>
      </c>
      <c r="N42" s="1">
        <v>2045</v>
      </c>
      <c r="O42" s="1">
        <v>2050</v>
      </c>
      <c r="P42" s="1">
        <v>2055</v>
      </c>
      <c r="Q42" s="1">
        <v>2060</v>
      </c>
      <c r="R42" s="1">
        <v>2065</v>
      </c>
      <c r="S42" s="1">
        <v>2070</v>
      </c>
      <c r="T42" s="1">
        <v>2075</v>
      </c>
      <c r="U42" s="1">
        <v>2080</v>
      </c>
      <c r="V42" s="1">
        <v>2085</v>
      </c>
      <c r="W42" s="1">
        <v>2090</v>
      </c>
      <c r="X42" s="1">
        <v>2095</v>
      </c>
      <c r="Y42" s="1">
        <v>2100</v>
      </c>
      <c r="Z42" s="550" t="s">
        <v>22</v>
      </c>
    </row>
    <row r="43" spans="1:26">
      <c r="A43" t="s">
        <v>1311</v>
      </c>
      <c r="B43" t="s">
        <v>1278</v>
      </c>
      <c r="C43" t="s">
        <v>1334</v>
      </c>
      <c r="D43" t="s">
        <v>132</v>
      </c>
      <c r="E43">
        <v>5.5024999999999998E-2</v>
      </c>
      <c r="F43">
        <v>4.1441400000000003E-2</v>
      </c>
      <c r="G43">
        <v>4.6004099999999999E-2</v>
      </c>
      <c r="H43">
        <v>9.2892000000000002E-2</v>
      </c>
      <c r="I43">
        <v>0.20672099999999999</v>
      </c>
      <c r="J43">
        <v>0.22023137000000001</v>
      </c>
      <c r="K43">
        <v>0.23911829000000001</v>
      </c>
      <c r="L43">
        <v>0.255442434</v>
      </c>
      <c r="M43">
        <v>0.27049261860000001</v>
      </c>
      <c r="N43">
        <v>0.28316060700000001</v>
      </c>
      <c r="O43">
        <v>0.29707508999999899</v>
      </c>
      <c r="P43">
        <v>0.30852193999999999</v>
      </c>
      <c r="Q43">
        <v>0.31700345000000002</v>
      </c>
      <c r="R43">
        <v>0.32225900999999901</v>
      </c>
      <c r="S43">
        <v>0.32656581000000001</v>
      </c>
      <c r="T43">
        <v>0.32917780999999902</v>
      </c>
      <c r="U43">
        <v>0.32922203</v>
      </c>
      <c r="V43">
        <v>0.32692075999999998</v>
      </c>
      <c r="W43">
        <v>0.32261647999999998</v>
      </c>
      <c r="X43">
        <v>0.31640085000000001</v>
      </c>
      <c r="Y43">
        <v>0.30948097999999902</v>
      </c>
      <c r="Z43" s="142" t="s">
        <v>1091</v>
      </c>
    </row>
    <row r="44" spans="1:26">
      <c r="A44" t="s">
        <v>1311</v>
      </c>
      <c r="B44" t="s">
        <v>1278</v>
      </c>
      <c r="C44" t="s">
        <v>1334</v>
      </c>
      <c r="D44" t="s">
        <v>1375</v>
      </c>
      <c r="E44">
        <v>3.0975999999999998E-3</v>
      </c>
      <c r="F44">
        <v>5.3162000000000001E-3</v>
      </c>
      <c r="G44">
        <v>6.8649999999999996E-3</v>
      </c>
      <c r="H44">
        <v>6.6975999999999997E-3</v>
      </c>
      <c r="I44">
        <v>5.6091999999999999E-3</v>
      </c>
      <c r="J44">
        <v>5.6595389999999999E-3</v>
      </c>
      <c r="K44">
        <v>5.3263889999999999E-3</v>
      </c>
      <c r="L44">
        <v>4.7687789999999999E-3</v>
      </c>
      <c r="M44">
        <v>4.296495E-3</v>
      </c>
      <c r="N44">
        <v>4.2203630000000004E-3</v>
      </c>
      <c r="O44">
        <v>4.0697939999999998E-3</v>
      </c>
      <c r="P44">
        <v>3.9634249999999996E-3</v>
      </c>
      <c r="Q44">
        <v>3.8568349999999999E-3</v>
      </c>
      <c r="R44">
        <v>3.641708E-3</v>
      </c>
      <c r="S44">
        <v>3.31526E-3</v>
      </c>
      <c r="T44">
        <v>2.9512309999999999E-3</v>
      </c>
      <c r="U44">
        <v>2.6342649999999998E-3</v>
      </c>
      <c r="V44">
        <v>2.3954919999999999E-3</v>
      </c>
      <c r="W44">
        <v>2.2471909999999999E-3</v>
      </c>
      <c r="X44">
        <v>2.1733619999999999E-3</v>
      </c>
      <c r="Y44">
        <v>2.1365170000000001E-3</v>
      </c>
      <c r="Z44" s="142" t="s">
        <v>1091</v>
      </c>
    </row>
    <row r="45" spans="1:26">
      <c r="A45" t="s">
        <v>1311</v>
      </c>
      <c r="B45" t="s">
        <v>1278</v>
      </c>
      <c r="C45" t="s">
        <v>1334</v>
      </c>
      <c r="D45" t="s">
        <v>141</v>
      </c>
      <c r="E45">
        <v>0</v>
      </c>
      <c r="F45">
        <v>0</v>
      </c>
      <c r="G45">
        <v>0</v>
      </c>
      <c r="H45">
        <v>0</v>
      </c>
      <c r="I45">
        <v>0</v>
      </c>
      <c r="J45">
        <v>1.0258489999999999E-3</v>
      </c>
      <c r="K45">
        <v>1.2317378E-2</v>
      </c>
      <c r="L45">
        <v>3.2707926999999998E-2</v>
      </c>
      <c r="M45">
        <v>5.61304688E-2</v>
      </c>
      <c r="N45">
        <v>7.1532933999999895E-2</v>
      </c>
      <c r="O45">
        <v>8.8220339999999897E-2</v>
      </c>
      <c r="P45">
        <v>9.8734169999999996E-2</v>
      </c>
      <c r="Q45">
        <v>0.10277351999999999</v>
      </c>
      <c r="R45">
        <v>0.10158687</v>
      </c>
      <c r="S45">
        <v>9.746051E-2</v>
      </c>
      <c r="T45">
        <v>9.2138200000000003E-2</v>
      </c>
      <c r="U45">
        <v>8.6850249999999907E-2</v>
      </c>
      <c r="V45">
        <v>8.2252469999999994E-2</v>
      </c>
      <c r="W45">
        <v>7.8721319999999997E-2</v>
      </c>
      <c r="X45">
        <v>7.6187179999999993E-2</v>
      </c>
      <c r="Y45">
        <v>7.4230580000000004E-2</v>
      </c>
      <c r="Z45" s="142" t="s">
        <v>1091</v>
      </c>
    </row>
    <row r="46" spans="1:26">
      <c r="A46" t="s">
        <v>1311</v>
      </c>
      <c r="B46" t="s">
        <v>1278</v>
      </c>
      <c r="C46" t="s">
        <v>1334</v>
      </c>
      <c r="D46" t="s">
        <v>1372</v>
      </c>
      <c r="E46">
        <v>0.17673259999999999</v>
      </c>
      <c r="F46">
        <v>0.3150387</v>
      </c>
      <c r="G46">
        <v>0.35011740000000002</v>
      </c>
      <c r="H46">
        <v>0.40930739999999999</v>
      </c>
      <c r="I46">
        <v>0.4325812</v>
      </c>
      <c r="J46">
        <v>0.44424030999999897</v>
      </c>
      <c r="K46">
        <v>0.44343930999999998</v>
      </c>
      <c r="L46">
        <v>0.42361654999999998</v>
      </c>
      <c r="M46">
        <v>0.39665119999999998</v>
      </c>
      <c r="N46">
        <v>0.37970722999999901</v>
      </c>
      <c r="O46">
        <v>0.34174894</v>
      </c>
      <c r="P46">
        <v>0.30976883999999999</v>
      </c>
      <c r="Q46">
        <v>0.29009248999999998</v>
      </c>
      <c r="R46">
        <v>0.27792882000000002</v>
      </c>
      <c r="S46">
        <v>0.26858551000000003</v>
      </c>
      <c r="T46">
        <v>0.25902195</v>
      </c>
      <c r="U46">
        <v>0.24854637999999901</v>
      </c>
      <c r="V46">
        <v>0.23774866</v>
      </c>
      <c r="W46">
        <v>0.22723014999999899</v>
      </c>
      <c r="X46">
        <v>0.217075249999999</v>
      </c>
      <c r="Y46">
        <v>0.20763466999999999</v>
      </c>
      <c r="Z46" s="142" t="s">
        <v>1091</v>
      </c>
    </row>
    <row r="47" spans="1:26">
      <c r="A47" t="s">
        <v>1311</v>
      </c>
      <c r="B47" t="s">
        <v>1278</v>
      </c>
      <c r="C47" t="s">
        <v>1333</v>
      </c>
      <c r="D47" t="s">
        <v>135</v>
      </c>
      <c r="E47" s="625">
        <v>4.7050500000000002E-4</v>
      </c>
      <c r="F47">
        <v>0</v>
      </c>
      <c r="G47">
        <v>1.48241E-3</v>
      </c>
      <c r="H47">
        <v>1.57394E-3</v>
      </c>
      <c r="I47" s="625">
        <v>7.9888699999999997E-4</v>
      </c>
      <c r="J47">
        <v>1.5334419999999899E-3</v>
      </c>
      <c r="K47">
        <v>2.835799E-3</v>
      </c>
      <c r="L47">
        <v>4.2259659999999899E-3</v>
      </c>
      <c r="M47">
        <v>5.5559729999999996E-3</v>
      </c>
      <c r="N47">
        <v>6.700981E-3</v>
      </c>
      <c r="O47">
        <v>7.6153315999999997E-3</v>
      </c>
      <c r="P47">
        <v>8.3950589999999999E-3</v>
      </c>
      <c r="Q47">
        <v>9.0250503999999999E-3</v>
      </c>
      <c r="R47">
        <v>9.4934335000000005E-3</v>
      </c>
      <c r="S47">
        <v>9.7881635000000005E-3</v>
      </c>
      <c r="T47">
        <v>9.9063603E-3</v>
      </c>
      <c r="U47">
        <v>9.8439211999999995E-3</v>
      </c>
      <c r="V47">
        <v>9.6350994999999991E-3</v>
      </c>
      <c r="W47">
        <v>9.3224935999999901E-3</v>
      </c>
      <c r="X47">
        <v>8.9370744999999994E-3</v>
      </c>
      <c r="Y47">
        <v>8.5086789000000003E-3</v>
      </c>
      <c r="Z47" s="142" t="s">
        <v>1091</v>
      </c>
    </row>
    <row r="48" spans="1:26">
      <c r="A48" t="s">
        <v>1311</v>
      </c>
      <c r="B48" t="s">
        <v>1278</v>
      </c>
      <c r="C48" t="s">
        <v>1333</v>
      </c>
      <c r="D48" t="s">
        <v>1160</v>
      </c>
      <c r="E48">
        <v>3.3994300000000002E-3</v>
      </c>
      <c r="F48">
        <v>6.8542400000000002E-3</v>
      </c>
      <c r="G48">
        <v>4.29942E-3</v>
      </c>
      <c r="H48">
        <v>2.3600300000000001E-2</v>
      </c>
      <c r="I48">
        <v>1.0123E-2</v>
      </c>
      <c r="J48">
        <v>1.9416019999999999E-2</v>
      </c>
      <c r="K48">
        <v>3.5867589999999998E-2</v>
      </c>
      <c r="L48">
        <v>5.3404970000000003E-2</v>
      </c>
      <c r="M48">
        <v>7.0154350000000004E-2</v>
      </c>
      <c r="N48">
        <v>8.4540039999999997E-2</v>
      </c>
      <c r="O48">
        <v>9.6000520999999894E-2</v>
      </c>
      <c r="P48">
        <v>0.105768296</v>
      </c>
      <c r="Q48">
        <v>0.11365887500000001</v>
      </c>
      <c r="R48">
        <v>0.119528784</v>
      </c>
      <c r="S48">
        <v>0.12322772899999999</v>
      </c>
      <c r="T48">
        <v>0.12471713500000001</v>
      </c>
      <c r="U48">
        <v>0.123942593999999</v>
      </c>
      <c r="V48">
        <v>0.121333227</v>
      </c>
      <c r="W48">
        <v>0.117421583</v>
      </c>
      <c r="X48">
        <v>0.112595234999999</v>
      </c>
      <c r="Y48">
        <v>0.10722815499999901</v>
      </c>
      <c r="Z48" s="142" t="s">
        <v>1091</v>
      </c>
    </row>
    <row r="49" spans="1:26">
      <c r="A49" t="s">
        <v>1311</v>
      </c>
      <c r="B49" t="s">
        <v>1278</v>
      </c>
      <c r="C49" t="s">
        <v>1333</v>
      </c>
      <c r="D49" t="s">
        <v>1375</v>
      </c>
      <c r="E49">
        <v>0</v>
      </c>
      <c r="F49">
        <v>0</v>
      </c>
      <c r="G49" s="625">
        <v>2.06701E-4</v>
      </c>
      <c r="H49" s="625">
        <v>2.2240500000000001E-4</v>
      </c>
      <c r="I49">
        <v>1.6850899999999999E-2</v>
      </c>
      <c r="J49">
        <v>3.2264500000000002E-2</v>
      </c>
      <c r="K49">
        <v>5.9522400000000003E-2</v>
      </c>
      <c r="L49">
        <v>8.8561799999999996E-2</v>
      </c>
      <c r="M49">
        <v>0.116228869999999</v>
      </c>
      <c r="N49">
        <v>0.13992046</v>
      </c>
      <c r="O49">
        <v>0.15879099999999999</v>
      </c>
      <c r="P49">
        <v>0.17495753999999999</v>
      </c>
      <c r="Q49">
        <v>0.18810823300000001</v>
      </c>
      <c r="R49">
        <v>0.197884007</v>
      </c>
      <c r="S49">
        <v>0.203967431</v>
      </c>
      <c r="T49">
        <v>0.20630304299999999</v>
      </c>
      <c r="U49">
        <v>0.20484343199999999</v>
      </c>
      <c r="V49">
        <v>0.20035476199999999</v>
      </c>
      <c r="W49">
        <v>0.193851563</v>
      </c>
      <c r="X49">
        <v>0.18601021200000001</v>
      </c>
      <c r="Y49">
        <v>0.17739279499999999</v>
      </c>
      <c r="Z49" s="142" t="s">
        <v>1091</v>
      </c>
    </row>
    <row r="50" spans="1:26">
      <c r="A50" t="s">
        <v>1311</v>
      </c>
      <c r="B50" t="s">
        <v>1278</v>
      </c>
      <c r="C50" t="s">
        <v>1333</v>
      </c>
      <c r="D50" t="s">
        <v>1372</v>
      </c>
      <c r="E50">
        <v>3.1585300000000001E-3</v>
      </c>
      <c r="F50">
        <v>3.8072700000000002E-3</v>
      </c>
      <c r="G50">
        <v>4.0604200000000003E-3</v>
      </c>
      <c r="H50">
        <v>5.8065399999999998E-3</v>
      </c>
      <c r="I50">
        <v>7.0391799999999999E-3</v>
      </c>
      <c r="J50">
        <v>1.34676999999999E-2</v>
      </c>
      <c r="K50">
        <v>2.4832099999999999E-2</v>
      </c>
      <c r="L50">
        <v>3.6928500000000003E-2</v>
      </c>
      <c r="M50">
        <v>4.8448359999999899E-2</v>
      </c>
      <c r="N50">
        <v>5.8306869999999997E-2</v>
      </c>
      <c r="O50">
        <v>6.6129050999999994E-2</v>
      </c>
      <c r="P50">
        <v>7.2760648999999997E-2</v>
      </c>
      <c r="Q50">
        <v>7.81057839999999E-2</v>
      </c>
      <c r="R50">
        <v>8.2066669999999994E-2</v>
      </c>
      <c r="S50">
        <v>8.4545016000000001E-2</v>
      </c>
      <c r="T50">
        <v>8.5519927999999995E-2</v>
      </c>
      <c r="U50">
        <v>8.4945115000000002E-2</v>
      </c>
      <c r="V50">
        <v>8.3109167999999997E-2</v>
      </c>
      <c r="W50">
        <v>8.0385024999999999E-2</v>
      </c>
      <c r="X50">
        <v>7.7040933000000006E-2</v>
      </c>
      <c r="Y50">
        <v>7.3334522999999999E-2</v>
      </c>
      <c r="Z50" s="142" t="s">
        <v>1091</v>
      </c>
    </row>
    <row r="51" spans="1:26">
      <c r="A51" t="s">
        <v>1311</v>
      </c>
      <c r="B51" t="s">
        <v>1278</v>
      </c>
      <c r="C51" t="s">
        <v>1332</v>
      </c>
      <c r="D51" t="s">
        <v>132</v>
      </c>
      <c r="E51">
        <v>2.3195500000000001E-2</v>
      </c>
      <c r="F51">
        <v>7.1679800000000002E-2</v>
      </c>
      <c r="G51">
        <v>5.8836100000000002E-2</v>
      </c>
      <c r="H51">
        <v>7.46005E-2</v>
      </c>
      <c r="I51">
        <v>5.2426199999999999E-2</v>
      </c>
      <c r="J51">
        <v>0.1043644</v>
      </c>
      <c r="K51">
        <v>0.20219119999999999</v>
      </c>
      <c r="L51">
        <v>0.31375409999999998</v>
      </c>
      <c r="M51">
        <v>0.43058849999999999</v>
      </c>
      <c r="N51">
        <v>0.54397220000000002</v>
      </c>
      <c r="O51">
        <v>0.64715650999999996</v>
      </c>
      <c r="P51">
        <v>0.73774505400000001</v>
      </c>
      <c r="Q51">
        <v>0.81165536000000005</v>
      </c>
      <c r="R51">
        <v>0.86563448999999903</v>
      </c>
      <c r="S51">
        <v>0.89820770000000005</v>
      </c>
      <c r="T51">
        <v>0.91081035999999904</v>
      </c>
      <c r="U51">
        <v>0.90539247999999894</v>
      </c>
      <c r="V51">
        <v>0.88615474999999999</v>
      </c>
      <c r="W51">
        <v>0.85738996000000001</v>
      </c>
      <c r="X51">
        <v>0.82205496999999905</v>
      </c>
      <c r="Y51">
        <v>0.78285651000000001</v>
      </c>
      <c r="Z51" s="142" t="s">
        <v>1091</v>
      </c>
    </row>
    <row r="52" spans="1:26">
      <c r="A52" t="s">
        <v>1311</v>
      </c>
      <c r="B52" t="s">
        <v>1278</v>
      </c>
      <c r="C52" t="s">
        <v>1331</v>
      </c>
      <c r="D52" t="s">
        <v>1375</v>
      </c>
      <c r="E52">
        <v>0.14444000000000001</v>
      </c>
      <c r="F52">
        <v>0.23521900000000001</v>
      </c>
      <c r="G52">
        <v>0.25431700000000002</v>
      </c>
      <c r="H52">
        <v>0.26423200000000002</v>
      </c>
      <c r="I52">
        <v>0.29727700000000001</v>
      </c>
      <c r="J52">
        <v>0.37867200000000001</v>
      </c>
      <c r="K52">
        <v>0.37279253339999902</v>
      </c>
      <c r="L52">
        <v>0.2883513016</v>
      </c>
      <c r="M52">
        <v>0.3395751991</v>
      </c>
      <c r="N52">
        <v>0.42827758089999901</v>
      </c>
      <c r="O52">
        <v>0.49197101128999998</v>
      </c>
      <c r="P52">
        <v>0.519769398059999</v>
      </c>
      <c r="Q52">
        <v>0.529970561048</v>
      </c>
      <c r="R52">
        <v>0.52698481214099901</v>
      </c>
      <c r="S52">
        <v>0.51881504109999999</v>
      </c>
      <c r="T52">
        <v>0.51401903550000005</v>
      </c>
      <c r="U52">
        <v>0.51408968440000002</v>
      </c>
      <c r="V52">
        <v>0.51454763999999997</v>
      </c>
      <c r="W52">
        <v>0.52349912200000004</v>
      </c>
      <c r="X52">
        <v>0.53591253800000005</v>
      </c>
      <c r="Y52">
        <v>0.54926697000000002</v>
      </c>
      <c r="Z52" s="142" t="s">
        <v>1091</v>
      </c>
    </row>
    <row r="53" spans="1:26">
      <c r="A53" t="s">
        <v>1311</v>
      </c>
      <c r="B53" t="s">
        <v>1278</v>
      </c>
      <c r="C53" t="s">
        <v>1331</v>
      </c>
      <c r="D53" t="s">
        <v>141</v>
      </c>
      <c r="E53">
        <v>0</v>
      </c>
      <c r="F53">
        <v>0</v>
      </c>
      <c r="G53">
        <v>0</v>
      </c>
      <c r="H53">
        <v>0</v>
      </c>
      <c r="I53">
        <v>0</v>
      </c>
      <c r="J53">
        <v>0</v>
      </c>
      <c r="K53" s="625">
        <v>1.04891E-4</v>
      </c>
      <c r="L53" s="625">
        <v>8.6579800000000001E-5</v>
      </c>
      <c r="M53">
        <v>1.0820358699999999E-2</v>
      </c>
      <c r="N53">
        <v>4.3497031999999998E-2</v>
      </c>
      <c r="O53">
        <v>7.0567091400000004E-2</v>
      </c>
      <c r="P53">
        <v>8.2012088299999994E-2</v>
      </c>
      <c r="Q53">
        <v>8.9125558939999905E-2</v>
      </c>
      <c r="R53">
        <v>9.4464230529999998E-2</v>
      </c>
      <c r="S53">
        <v>9.7425808000000003E-2</v>
      </c>
      <c r="T53">
        <v>9.8560287999999996E-2</v>
      </c>
      <c r="U53">
        <v>9.9359243E-2</v>
      </c>
      <c r="V53">
        <v>9.9644669999999894E-2</v>
      </c>
      <c r="W53">
        <v>0.10079663899999899</v>
      </c>
      <c r="X53">
        <v>0.10190049299999999</v>
      </c>
      <c r="Y53">
        <v>0.10283487499999899</v>
      </c>
      <c r="Z53" s="142" t="s">
        <v>1091</v>
      </c>
    </row>
    <row r="54" spans="1:26">
      <c r="A54" t="s">
        <v>1311</v>
      </c>
      <c r="B54" t="s">
        <v>1278</v>
      </c>
      <c r="C54" t="s">
        <v>1331</v>
      </c>
      <c r="D54" t="s">
        <v>1372</v>
      </c>
      <c r="E54">
        <v>0.19786300000000001</v>
      </c>
      <c r="F54">
        <v>0.322218</v>
      </c>
      <c r="G54">
        <v>0.34838000000000002</v>
      </c>
      <c r="H54">
        <v>0.36196200000000001</v>
      </c>
      <c r="I54">
        <v>0.40722900000000001</v>
      </c>
      <c r="J54">
        <v>0.45142300000000002</v>
      </c>
      <c r="K54">
        <v>0.48004335999999997</v>
      </c>
      <c r="L54">
        <v>0.43635508000000001</v>
      </c>
      <c r="M54">
        <v>0.37743103</v>
      </c>
      <c r="N54">
        <v>0.18559185</v>
      </c>
      <c r="O54">
        <v>5.9973289999999999E-2</v>
      </c>
      <c r="P54">
        <v>1.5011801999999999E-2</v>
      </c>
      <c r="Q54">
        <v>2.2261170000000001E-3</v>
      </c>
      <c r="R54" s="625">
        <v>3.6628699999999997E-5</v>
      </c>
      <c r="S54">
        <v>0</v>
      </c>
      <c r="T54">
        <v>0</v>
      </c>
      <c r="U54">
        <v>0</v>
      </c>
      <c r="V54">
        <v>0</v>
      </c>
      <c r="W54">
        <v>0</v>
      </c>
      <c r="X54">
        <v>0</v>
      </c>
      <c r="Y54">
        <v>0</v>
      </c>
      <c r="Z54" s="142" t="s">
        <v>1091</v>
      </c>
    </row>
    <row r="55" spans="1:26">
      <c r="A55" t="s">
        <v>1311</v>
      </c>
      <c r="B55" t="s">
        <v>1278</v>
      </c>
      <c r="C55" t="s">
        <v>1330</v>
      </c>
      <c r="D55" t="s">
        <v>132</v>
      </c>
      <c r="E55">
        <v>2.3636899999999999E-2</v>
      </c>
      <c r="F55">
        <v>5.2459400000000003E-2</v>
      </c>
      <c r="G55">
        <v>7.4166700000000002E-2</v>
      </c>
      <c r="H55">
        <v>7.4166700000000002E-2</v>
      </c>
      <c r="I55">
        <v>7.4166700000000002E-2</v>
      </c>
      <c r="J55">
        <v>9.7175800000000007E-2</v>
      </c>
      <c r="K55">
        <v>0.1310704</v>
      </c>
      <c r="L55">
        <v>0.16134369999999901</v>
      </c>
      <c r="M55">
        <v>0.19485859999999999</v>
      </c>
      <c r="N55">
        <v>0.2268356</v>
      </c>
      <c r="O55">
        <v>0.24830851999999901</v>
      </c>
      <c r="P55">
        <v>0.26312044000000001</v>
      </c>
      <c r="Q55">
        <v>0.27454492199999903</v>
      </c>
      <c r="R55">
        <v>0.28303234199999999</v>
      </c>
      <c r="S55">
        <v>0.28921096299999999</v>
      </c>
      <c r="T55">
        <v>0.29315372699999998</v>
      </c>
      <c r="U55">
        <v>0.29500020499999902</v>
      </c>
      <c r="V55">
        <v>0.29505468000000001</v>
      </c>
      <c r="W55">
        <v>0.29375205999999998</v>
      </c>
      <c r="X55">
        <v>0.29137407100000001</v>
      </c>
      <c r="Y55">
        <v>0.28824370500000002</v>
      </c>
      <c r="Z55" s="142" t="s">
        <v>1091</v>
      </c>
    </row>
    <row r="56" spans="1:26">
      <c r="A56" t="s">
        <v>1311</v>
      </c>
      <c r="B56" t="s">
        <v>1278</v>
      </c>
      <c r="C56" t="s">
        <v>1329</v>
      </c>
      <c r="D56" t="s">
        <v>1160</v>
      </c>
      <c r="E56">
        <v>0.10490099999999999</v>
      </c>
      <c r="F56">
        <v>7.2836300000000007E-2</v>
      </c>
      <c r="G56">
        <v>8.6273500000000003E-2</v>
      </c>
      <c r="H56">
        <v>5.9399300000000002E-2</v>
      </c>
      <c r="I56">
        <v>3.7171700000000002E-2</v>
      </c>
      <c r="J56">
        <v>4.0049089999999898E-2</v>
      </c>
      <c r="K56">
        <v>4.4376659999999998E-2</v>
      </c>
      <c r="L56">
        <v>5.0064279999999899E-2</v>
      </c>
      <c r="M56">
        <v>5.9722509999999999E-2</v>
      </c>
      <c r="N56">
        <v>7.3188690000000001E-2</v>
      </c>
      <c r="O56">
        <v>8.5501428999999907E-2</v>
      </c>
      <c r="P56">
        <v>9.3158149999999995E-2</v>
      </c>
      <c r="Q56">
        <v>0.1002839426</v>
      </c>
      <c r="R56">
        <v>0.10707997916000001</v>
      </c>
      <c r="S56">
        <v>0.11358702347999999</v>
      </c>
      <c r="T56">
        <v>0.120380440913</v>
      </c>
      <c r="U56">
        <v>0.1277023817174</v>
      </c>
      <c r="V56">
        <v>0.13530833095270001</v>
      </c>
      <c r="W56">
        <v>0.14239565888069999</v>
      </c>
      <c r="X56">
        <v>0.14829846270949901</v>
      </c>
      <c r="Y56">
        <v>0.153263797881</v>
      </c>
      <c r="Z56" s="142" t="s">
        <v>1091</v>
      </c>
    </row>
    <row r="57" spans="1:26">
      <c r="A57" t="s">
        <v>1311</v>
      </c>
      <c r="B57" t="s">
        <v>1278</v>
      </c>
      <c r="C57" t="s">
        <v>1329</v>
      </c>
      <c r="D57" t="s">
        <v>132</v>
      </c>
      <c r="E57">
        <v>0</v>
      </c>
      <c r="F57">
        <v>0</v>
      </c>
      <c r="G57">
        <v>9.9124500000000004E-2</v>
      </c>
      <c r="H57">
        <v>4.9311099999999997E-2</v>
      </c>
      <c r="I57">
        <v>5.6636600000000002E-2</v>
      </c>
      <c r="J57">
        <v>6.173493E-2</v>
      </c>
      <c r="K57">
        <v>7.2151309999999996E-2</v>
      </c>
      <c r="L57">
        <v>8.9125289999999996E-2</v>
      </c>
      <c r="M57">
        <v>0.12329289</v>
      </c>
      <c r="N57">
        <v>0.17188818</v>
      </c>
      <c r="O57">
        <v>0.21414169</v>
      </c>
      <c r="P57">
        <v>0.24237625399999899</v>
      </c>
      <c r="Q57">
        <v>0.27313771019999999</v>
      </c>
      <c r="R57">
        <v>0.30843638139999902</v>
      </c>
      <c r="S57">
        <v>0.34646047600999902</v>
      </c>
      <c r="T57">
        <v>0.38672153989699998</v>
      </c>
      <c r="U57">
        <v>0.42923089659300001</v>
      </c>
      <c r="V57">
        <v>0.47337118836339998</v>
      </c>
      <c r="W57">
        <v>0.51789036130019905</v>
      </c>
      <c r="X57">
        <v>0.55938008803899997</v>
      </c>
      <c r="Y57">
        <v>0.59752561359</v>
      </c>
      <c r="Z57" s="142" t="s">
        <v>1091</v>
      </c>
    </row>
    <row r="58" spans="1:26">
      <c r="A58" t="s">
        <v>1311</v>
      </c>
      <c r="B58" t="s">
        <v>1278</v>
      </c>
      <c r="C58" t="s">
        <v>1329</v>
      </c>
      <c r="D58" t="s">
        <v>141</v>
      </c>
      <c r="E58">
        <v>0</v>
      </c>
      <c r="F58">
        <v>0</v>
      </c>
      <c r="G58">
        <v>0</v>
      </c>
      <c r="H58">
        <v>0</v>
      </c>
      <c r="I58">
        <v>0</v>
      </c>
      <c r="J58">
        <v>0</v>
      </c>
      <c r="K58">
        <v>0</v>
      </c>
      <c r="L58">
        <v>0</v>
      </c>
      <c r="M58">
        <v>0</v>
      </c>
      <c r="N58">
        <v>0</v>
      </c>
      <c r="O58">
        <v>0</v>
      </c>
      <c r="P58">
        <v>1.46783E-2</v>
      </c>
      <c r="Q58">
        <v>3.59615E-2</v>
      </c>
      <c r="R58">
        <v>6.4608100000000002E-2</v>
      </c>
      <c r="S58">
        <v>9.5189599999999999E-2</v>
      </c>
      <c r="T58">
        <v>0.12183118</v>
      </c>
      <c r="U58">
        <v>0.14431653999999999</v>
      </c>
      <c r="V58">
        <v>0.166145347</v>
      </c>
      <c r="W58">
        <v>0.19004386100000001</v>
      </c>
      <c r="X58">
        <v>0.2163474591</v>
      </c>
      <c r="Y58">
        <v>0.24465324990999901</v>
      </c>
      <c r="Z58" s="142" t="s">
        <v>1091</v>
      </c>
    </row>
    <row r="59" spans="1:26">
      <c r="A59" t="s">
        <v>1311</v>
      </c>
      <c r="B59" t="s">
        <v>1278</v>
      </c>
      <c r="C59" t="s">
        <v>1329</v>
      </c>
      <c r="D59" t="s">
        <v>1372</v>
      </c>
      <c r="E59">
        <v>0</v>
      </c>
      <c r="F59">
        <v>1.79017E-2</v>
      </c>
      <c r="G59">
        <v>0</v>
      </c>
      <c r="H59">
        <v>0</v>
      </c>
      <c r="I59">
        <v>8.5377000000000005E-3</v>
      </c>
      <c r="J59">
        <v>9.1383839999999994E-3</v>
      </c>
      <c r="K59">
        <v>1.0081809000000001E-2</v>
      </c>
      <c r="L59">
        <v>1.1370049E-2</v>
      </c>
      <c r="M59">
        <v>1.3578226999999899E-2</v>
      </c>
      <c r="N59">
        <v>1.6694119E-2</v>
      </c>
      <c r="O59">
        <v>1.9531290999999999E-2</v>
      </c>
      <c r="P59">
        <v>2.1093854499999901E-2</v>
      </c>
      <c r="Q59">
        <v>2.2461903919999901E-2</v>
      </c>
      <c r="R59">
        <v>2.3616906409999999E-2</v>
      </c>
      <c r="S59">
        <v>2.4628242070999999E-2</v>
      </c>
      <c r="T59">
        <v>2.5738840123100001E-2</v>
      </c>
      <c r="U59">
        <v>2.6929050740100002E-2</v>
      </c>
      <c r="V59">
        <v>2.8045744786900001E-2</v>
      </c>
      <c r="W59">
        <v>2.9006931385479998E-2</v>
      </c>
      <c r="X59">
        <v>2.97360303559999E-2</v>
      </c>
      <c r="Y59">
        <v>3.0283470354599999E-2</v>
      </c>
      <c r="Z59" s="142" t="s">
        <v>1091</v>
      </c>
    </row>
    <row r="60" spans="1:26">
      <c r="A60" t="s">
        <v>1311</v>
      </c>
      <c r="B60" t="s">
        <v>1278</v>
      </c>
      <c r="C60" t="s">
        <v>1328</v>
      </c>
      <c r="D60" t="s">
        <v>1375</v>
      </c>
      <c r="E60">
        <v>0.124914</v>
      </c>
      <c r="F60">
        <v>0.227715</v>
      </c>
      <c r="G60">
        <v>0.42396699999999998</v>
      </c>
      <c r="H60">
        <v>0.69976499999999997</v>
      </c>
      <c r="I60">
        <v>0.72337399999999996</v>
      </c>
      <c r="J60">
        <v>0.79832899999999996</v>
      </c>
      <c r="K60">
        <v>0.87524900000000005</v>
      </c>
      <c r="L60">
        <v>0.94622399999999995</v>
      </c>
      <c r="M60">
        <v>0.99756800000000001</v>
      </c>
      <c r="N60">
        <v>1.0355399999999999</v>
      </c>
      <c r="O60">
        <v>1.08948</v>
      </c>
      <c r="P60">
        <v>1.1591800000000001</v>
      </c>
      <c r="Q60">
        <v>1.2138199999999999</v>
      </c>
      <c r="R60">
        <v>1.24533</v>
      </c>
      <c r="S60">
        <v>1.2626900000000001</v>
      </c>
      <c r="T60">
        <v>1.2805500000000001</v>
      </c>
      <c r="U60">
        <v>1.3004500000000001</v>
      </c>
      <c r="V60">
        <v>1.3138700000000001</v>
      </c>
      <c r="W60">
        <v>1.3299700000000001</v>
      </c>
      <c r="X60">
        <v>1.3431999999999999</v>
      </c>
      <c r="Y60">
        <v>1.3461099999999999</v>
      </c>
      <c r="Z60" s="142" t="s">
        <v>1091</v>
      </c>
    </row>
    <row r="61" spans="1:26">
      <c r="A61" t="s">
        <v>1311</v>
      </c>
      <c r="B61" t="s">
        <v>1278</v>
      </c>
      <c r="C61" t="s">
        <v>1328</v>
      </c>
      <c r="D61" t="s">
        <v>1372</v>
      </c>
      <c r="E61">
        <v>0.13567199999999999</v>
      </c>
      <c r="F61">
        <v>0.37614999999999998</v>
      </c>
      <c r="G61">
        <v>0.30483399999999999</v>
      </c>
      <c r="H61">
        <v>0.38522899999999999</v>
      </c>
      <c r="I61">
        <v>0.429475</v>
      </c>
      <c r="J61">
        <v>0.43373600000000001</v>
      </c>
      <c r="K61">
        <v>0.465723</v>
      </c>
      <c r="L61">
        <v>0.49264400000000003</v>
      </c>
      <c r="M61">
        <v>0.51512400000000003</v>
      </c>
      <c r="N61">
        <v>0.530783</v>
      </c>
      <c r="O61">
        <v>0.54093999999999998</v>
      </c>
      <c r="P61">
        <v>0.54283000000000003</v>
      </c>
      <c r="Q61">
        <v>0.55539899999999998</v>
      </c>
      <c r="R61">
        <v>0.578816</v>
      </c>
      <c r="S61">
        <v>0.60561100000000001</v>
      </c>
      <c r="T61">
        <v>0.62707100000000005</v>
      </c>
      <c r="U61">
        <v>0.63624700000000001</v>
      </c>
      <c r="V61">
        <v>0.636625</v>
      </c>
      <c r="W61">
        <v>0.62149600000000005</v>
      </c>
      <c r="X61">
        <v>0.59692599999999996</v>
      </c>
      <c r="Y61">
        <v>0.57273200000000002</v>
      </c>
      <c r="Z61" s="142" t="s">
        <v>1091</v>
      </c>
    </row>
    <row r="62" spans="1:26">
      <c r="A62" t="s">
        <v>1311</v>
      </c>
      <c r="B62" t="s">
        <v>1278</v>
      </c>
      <c r="C62" t="s">
        <v>1458</v>
      </c>
      <c r="D62" t="s">
        <v>132</v>
      </c>
      <c r="E62">
        <v>2.4502E-3</v>
      </c>
      <c r="F62">
        <v>8.3489399999999991E-3</v>
      </c>
      <c r="G62">
        <v>1.2371399999999999E-2</v>
      </c>
      <c r="H62">
        <v>2.22673E-2</v>
      </c>
      <c r="I62">
        <v>1.5449299999999999E-2</v>
      </c>
      <c r="J62">
        <v>2.4113699999999998E-2</v>
      </c>
      <c r="K62">
        <v>3.8742400000000003E-2</v>
      </c>
      <c r="L62">
        <v>5.6317100000000002E-2</v>
      </c>
      <c r="M62">
        <v>7.72901E-2</v>
      </c>
      <c r="N62">
        <v>0.101796</v>
      </c>
      <c r="O62">
        <v>0.130194</v>
      </c>
      <c r="P62">
        <v>0.16283700000000001</v>
      </c>
      <c r="Q62">
        <v>0.19925300000000001</v>
      </c>
      <c r="R62">
        <v>0.237652</v>
      </c>
      <c r="S62">
        <v>0.276258</v>
      </c>
      <c r="T62">
        <v>0.31385800000000003</v>
      </c>
      <c r="U62">
        <v>0.347798</v>
      </c>
      <c r="V62">
        <v>0.37704399999999999</v>
      </c>
      <c r="W62">
        <v>0.40137800000000001</v>
      </c>
      <c r="X62">
        <v>0.42006100000000002</v>
      </c>
      <c r="Y62">
        <v>0.43568299999999999</v>
      </c>
      <c r="Z62" s="142" t="s">
        <v>1091</v>
      </c>
    </row>
    <row r="63" spans="1:26">
      <c r="A63" t="s">
        <v>1311</v>
      </c>
      <c r="B63" t="s">
        <v>1278</v>
      </c>
      <c r="C63" t="s">
        <v>1457</v>
      </c>
      <c r="D63" t="s">
        <v>132</v>
      </c>
      <c r="E63" s="625">
        <v>2.33394E-4</v>
      </c>
      <c r="F63" s="625">
        <v>7.9516099999999996E-4</v>
      </c>
      <c r="G63">
        <v>1.17825E-3</v>
      </c>
      <c r="H63">
        <v>2.12072E-3</v>
      </c>
      <c r="I63">
        <v>1.4714000000000001E-3</v>
      </c>
      <c r="J63">
        <v>2.46971E-3</v>
      </c>
      <c r="K63">
        <v>3.7599299999999999E-3</v>
      </c>
      <c r="L63">
        <v>5.0534100000000004E-3</v>
      </c>
      <c r="M63">
        <v>6.4773699999999997E-3</v>
      </c>
      <c r="N63">
        <v>7.9458900000000006E-3</v>
      </c>
      <c r="O63">
        <v>9.3178700000000007E-3</v>
      </c>
      <c r="P63">
        <v>1.0630799999999999E-2</v>
      </c>
      <c r="Q63">
        <v>1.20821E-2</v>
      </c>
      <c r="R63">
        <v>1.39691E-2</v>
      </c>
      <c r="S63">
        <v>1.6060999999999999E-2</v>
      </c>
      <c r="T63">
        <v>1.7896700000000001E-2</v>
      </c>
      <c r="U63">
        <v>1.91694E-2</v>
      </c>
      <c r="V63">
        <v>1.9930199999999999E-2</v>
      </c>
      <c r="W63">
        <v>1.9911600000000002E-2</v>
      </c>
      <c r="X63">
        <v>1.9411899999999999E-2</v>
      </c>
      <c r="Y63">
        <v>1.9007099999999999E-2</v>
      </c>
      <c r="Z63" s="142" t="s">
        <v>1091</v>
      </c>
    </row>
    <row r="64" spans="1:26">
      <c r="A64" t="s">
        <v>1311</v>
      </c>
      <c r="B64" t="s">
        <v>1278</v>
      </c>
      <c r="C64" t="s">
        <v>1457</v>
      </c>
      <c r="D64" t="s">
        <v>1375</v>
      </c>
      <c r="E64">
        <v>0</v>
      </c>
      <c r="F64">
        <v>0</v>
      </c>
      <c r="G64">
        <v>1.35626E-3</v>
      </c>
      <c r="H64">
        <v>4.8192499999999997E-3</v>
      </c>
      <c r="I64">
        <v>1.08991E-2</v>
      </c>
      <c r="J64">
        <v>1.49178E-2</v>
      </c>
      <c r="K64">
        <v>2.1577300000000001E-2</v>
      </c>
      <c r="L64">
        <v>2.8639299999999999E-2</v>
      </c>
      <c r="M64">
        <v>3.5665000000000002E-2</v>
      </c>
      <c r="N64">
        <v>4.2482199999999998E-2</v>
      </c>
      <c r="O64">
        <v>4.9107600000000001E-2</v>
      </c>
      <c r="P64">
        <v>5.5519800000000001E-2</v>
      </c>
      <c r="Q64">
        <v>6.08806E-2</v>
      </c>
      <c r="R64">
        <v>6.4504900000000004E-2</v>
      </c>
      <c r="S64">
        <v>6.67793E-2</v>
      </c>
      <c r="T64">
        <v>6.8129700000000001E-2</v>
      </c>
      <c r="U64">
        <v>6.87831E-2</v>
      </c>
      <c r="V64">
        <v>6.89414E-2</v>
      </c>
      <c r="W64">
        <v>6.8918499999999994E-2</v>
      </c>
      <c r="X64">
        <v>6.84998E-2</v>
      </c>
      <c r="Y64">
        <v>6.7923600000000001E-2</v>
      </c>
      <c r="Z64" s="142" t="s">
        <v>1091</v>
      </c>
    </row>
    <row r="65" spans="1:26">
      <c r="A65" t="s">
        <v>1311</v>
      </c>
      <c r="B65" t="s">
        <v>1278</v>
      </c>
      <c r="C65" t="s">
        <v>1457</v>
      </c>
      <c r="D65" t="s">
        <v>141</v>
      </c>
      <c r="E65">
        <v>0</v>
      </c>
      <c r="F65">
        <v>0</v>
      </c>
      <c r="G65">
        <v>0</v>
      </c>
      <c r="H65">
        <v>0</v>
      </c>
      <c r="I65">
        <v>0</v>
      </c>
      <c r="J65" s="625">
        <v>4.3772799999999999E-6</v>
      </c>
      <c r="K65" s="625">
        <v>9.4624500000000002E-5</v>
      </c>
      <c r="L65" s="625">
        <v>1.92482E-4</v>
      </c>
      <c r="M65" s="625">
        <v>3.3022500000000002E-4</v>
      </c>
      <c r="N65" s="625">
        <v>5.1623100000000002E-4</v>
      </c>
      <c r="O65" s="625">
        <v>7.3205700000000004E-4</v>
      </c>
      <c r="P65" s="625">
        <v>8.3488200000000001E-4</v>
      </c>
      <c r="Q65" s="625">
        <v>9.3346800000000001E-4</v>
      </c>
      <c r="R65">
        <v>1.0445599999999999E-3</v>
      </c>
      <c r="S65">
        <v>1.13386E-3</v>
      </c>
      <c r="T65">
        <v>1.1935299999999999E-3</v>
      </c>
      <c r="U65">
        <v>1.21539E-3</v>
      </c>
      <c r="V65">
        <v>1.21002E-3</v>
      </c>
      <c r="W65">
        <v>1.1694299999999999E-3</v>
      </c>
      <c r="X65">
        <v>1.1237300000000001E-3</v>
      </c>
      <c r="Y65">
        <v>1.08358E-3</v>
      </c>
      <c r="Z65" s="142" t="s">
        <v>1091</v>
      </c>
    </row>
    <row r="66" spans="1:26">
      <c r="A66" t="s">
        <v>1311</v>
      </c>
      <c r="B66" t="s">
        <v>1278</v>
      </c>
      <c r="C66" t="s">
        <v>1456</v>
      </c>
      <c r="D66" t="s">
        <v>135</v>
      </c>
      <c r="E66">
        <v>6.5468999999999999E-2</v>
      </c>
      <c r="F66">
        <v>8.0706100000000003E-2</v>
      </c>
      <c r="G66">
        <v>8.6566500000000005E-2</v>
      </c>
      <c r="H66">
        <v>9.7450099999999998E-2</v>
      </c>
      <c r="I66">
        <v>0.116413</v>
      </c>
      <c r="J66">
        <v>0.14640400000000001</v>
      </c>
      <c r="K66">
        <v>0.183834</v>
      </c>
      <c r="L66">
        <v>0.20601700000000001</v>
      </c>
      <c r="M66">
        <v>0.223269</v>
      </c>
      <c r="N66">
        <v>0.233098</v>
      </c>
      <c r="O66">
        <v>0.22656100000000001</v>
      </c>
      <c r="P66">
        <v>0.20519200000000001</v>
      </c>
      <c r="Q66">
        <v>0.18341299999999999</v>
      </c>
      <c r="R66">
        <v>0.16538900000000001</v>
      </c>
      <c r="S66">
        <v>0.14934800000000001</v>
      </c>
      <c r="T66">
        <v>0.134378</v>
      </c>
      <c r="U66">
        <v>0.12026100000000001</v>
      </c>
      <c r="V66">
        <v>0.10870100000000001</v>
      </c>
      <c r="W66">
        <v>9.7281500000000007E-2</v>
      </c>
      <c r="X66">
        <v>8.70089E-2</v>
      </c>
      <c r="Y66">
        <v>7.8902700000000006E-2</v>
      </c>
      <c r="Z66" s="142" t="s">
        <v>1091</v>
      </c>
    </row>
    <row r="67" spans="1:26">
      <c r="A67" t="s">
        <v>1311</v>
      </c>
      <c r="B67" t="s">
        <v>1278</v>
      </c>
      <c r="C67" t="s">
        <v>1456</v>
      </c>
      <c r="D67" t="s">
        <v>1160</v>
      </c>
      <c r="E67">
        <v>0.28983900000000001</v>
      </c>
      <c r="F67">
        <v>0.23927200000000001</v>
      </c>
      <c r="G67">
        <v>0.39942800000000001</v>
      </c>
      <c r="H67">
        <v>0.36141899999999999</v>
      </c>
      <c r="I67">
        <v>0.44384200000000001</v>
      </c>
      <c r="J67">
        <v>0.47798200000000002</v>
      </c>
      <c r="K67">
        <v>0.50530299999999995</v>
      </c>
      <c r="L67">
        <v>0.51662300000000005</v>
      </c>
      <c r="M67">
        <v>0.52344999999999997</v>
      </c>
      <c r="N67">
        <v>0.51394300000000004</v>
      </c>
      <c r="O67">
        <v>0.48641400000000001</v>
      </c>
      <c r="P67">
        <v>0.45466200000000001</v>
      </c>
      <c r="Q67">
        <v>0.41424499999999997</v>
      </c>
      <c r="R67">
        <v>0.37978899999999999</v>
      </c>
      <c r="S67">
        <v>0.34894900000000001</v>
      </c>
      <c r="T67">
        <v>0.31850899999999999</v>
      </c>
      <c r="U67">
        <v>0.29132999999999998</v>
      </c>
      <c r="V67">
        <v>0.269785</v>
      </c>
      <c r="W67">
        <v>0.24593400000000001</v>
      </c>
      <c r="X67">
        <v>0.223388</v>
      </c>
      <c r="Y67">
        <v>0.20577999999999999</v>
      </c>
      <c r="Z67" s="142" t="s">
        <v>1091</v>
      </c>
    </row>
    <row r="68" spans="1:26">
      <c r="A68" t="s">
        <v>1311</v>
      </c>
      <c r="B68" t="s">
        <v>1278</v>
      </c>
      <c r="C68" t="s">
        <v>1456</v>
      </c>
      <c r="D68" t="s">
        <v>132</v>
      </c>
      <c r="E68">
        <v>4.6653600000000003E-2</v>
      </c>
      <c r="F68">
        <v>0.158972</v>
      </c>
      <c r="G68">
        <v>0.23556299999999999</v>
      </c>
      <c r="H68">
        <v>0.42399100000000001</v>
      </c>
      <c r="I68">
        <v>0.29416900000000001</v>
      </c>
      <c r="J68">
        <v>0.52789200000000003</v>
      </c>
      <c r="K68">
        <v>0.84555999999999998</v>
      </c>
      <c r="L68">
        <v>1.1814899999999999</v>
      </c>
      <c r="M68">
        <v>1.5427900000000001</v>
      </c>
      <c r="N68">
        <v>1.9160900000000001</v>
      </c>
      <c r="O68">
        <v>2.2988900000000001</v>
      </c>
      <c r="P68">
        <v>2.6978800000000001</v>
      </c>
      <c r="Q68">
        <v>3.08955</v>
      </c>
      <c r="R68">
        <v>3.47546</v>
      </c>
      <c r="S68">
        <v>3.8450600000000001</v>
      </c>
      <c r="T68">
        <v>4.1772</v>
      </c>
      <c r="U68">
        <v>4.4579300000000002</v>
      </c>
      <c r="V68">
        <v>4.6949800000000002</v>
      </c>
      <c r="W68">
        <v>4.8816100000000002</v>
      </c>
      <c r="X68">
        <v>5.0250899999999996</v>
      </c>
      <c r="Y68">
        <v>5.1787099999999997</v>
      </c>
      <c r="Z68" s="142" t="s">
        <v>1091</v>
      </c>
    </row>
    <row r="69" spans="1:26">
      <c r="A69" t="s">
        <v>1311</v>
      </c>
      <c r="B69" t="s">
        <v>1278</v>
      </c>
      <c r="C69" t="s">
        <v>1456</v>
      </c>
      <c r="D69" t="s">
        <v>1375</v>
      </c>
      <c r="E69">
        <v>0</v>
      </c>
      <c r="F69">
        <v>0</v>
      </c>
      <c r="G69">
        <v>1.22062E-2</v>
      </c>
      <c r="H69">
        <v>4.3373000000000002E-2</v>
      </c>
      <c r="I69">
        <v>9.8091999999999999E-2</v>
      </c>
      <c r="J69">
        <v>0.14376800000000001</v>
      </c>
      <c r="K69">
        <v>0.214862</v>
      </c>
      <c r="L69">
        <v>0.29077999999999998</v>
      </c>
      <c r="M69">
        <v>0.362682</v>
      </c>
      <c r="N69">
        <v>0.43005700000000002</v>
      </c>
      <c r="O69">
        <v>0.49930600000000003</v>
      </c>
      <c r="P69">
        <v>0.57208899999999996</v>
      </c>
      <c r="Q69">
        <v>0.62500900000000004</v>
      </c>
      <c r="R69">
        <v>0.64159699999999997</v>
      </c>
      <c r="S69">
        <v>0.63852799999999998</v>
      </c>
      <c r="T69">
        <v>0.63373299999999999</v>
      </c>
      <c r="U69">
        <v>0.63429899999999995</v>
      </c>
      <c r="V69">
        <v>0.639316</v>
      </c>
      <c r="W69">
        <v>0.65761199999999997</v>
      </c>
      <c r="X69">
        <v>0.68082399999999998</v>
      </c>
      <c r="Y69">
        <v>0.70152499999999995</v>
      </c>
      <c r="Z69" s="142" t="s">
        <v>1091</v>
      </c>
    </row>
    <row r="70" spans="1:26">
      <c r="A70" t="s">
        <v>1311</v>
      </c>
      <c r="B70" t="s">
        <v>1278</v>
      </c>
      <c r="C70" t="s">
        <v>1456</v>
      </c>
      <c r="D70" t="s">
        <v>141</v>
      </c>
      <c r="E70">
        <v>0</v>
      </c>
      <c r="F70">
        <v>0</v>
      </c>
      <c r="G70">
        <v>0</v>
      </c>
      <c r="H70">
        <v>0</v>
      </c>
      <c r="I70">
        <v>0</v>
      </c>
      <c r="J70" s="625">
        <v>6.2188199999999995E-5</v>
      </c>
      <c r="K70">
        <v>1.2752E-3</v>
      </c>
      <c r="L70">
        <v>2.6776899999999999E-3</v>
      </c>
      <c r="M70">
        <v>4.6297300000000003E-3</v>
      </c>
      <c r="N70">
        <v>7.2369499999999998E-3</v>
      </c>
      <c r="O70">
        <v>1.0396000000000001E-2</v>
      </c>
      <c r="P70">
        <v>1.2120799999999999E-2</v>
      </c>
      <c r="Q70">
        <v>1.3597100000000001E-2</v>
      </c>
      <c r="R70">
        <v>1.47174E-2</v>
      </c>
      <c r="S70">
        <v>1.52967E-2</v>
      </c>
      <c r="T70">
        <v>1.5651499999999999E-2</v>
      </c>
      <c r="U70">
        <v>1.5853099999999998E-2</v>
      </c>
      <c r="V70">
        <v>1.59533E-2</v>
      </c>
      <c r="W70">
        <v>1.6061300000000001E-2</v>
      </c>
      <c r="X70">
        <v>1.6316899999999999E-2</v>
      </c>
      <c r="Y70">
        <v>1.6542299999999999E-2</v>
      </c>
      <c r="Z70" s="142" t="s">
        <v>1091</v>
      </c>
    </row>
    <row r="71" spans="1:26">
      <c r="A71" t="s">
        <v>1311</v>
      </c>
      <c r="B71" t="s">
        <v>1278</v>
      </c>
      <c r="C71" t="s">
        <v>1456</v>
      </c>
      <c r="D71" t="s">
        <v>1372</v>
      </c>
      <c r="E71">
        <v>1.0422900000000001E-2</v>
      </c>
      <c r="F71">
        <v>0.148726</v>
      </c>
      <c r="G71">
        <v>0.28137800000000002</v>
      </c>
      <c r="H71">
        <v>0.28789900000000002</v>
      </c>
      <c r="I71">
        <v>0.35268500000000003</v>
      </c>
      <c r="J71">
        <v>0.35324699999999998</v>
      </c>
      <c r="K71">
        <v>0.40833000000000003</v>
      </c>
      <c r="L71">
        <v>0.44292100000000001</v>
      </c>
      <c r="M71">
        <v>0.45905899999999999</v>
      </c>
      <c r="N71">
        <v>0.460177</v>
      </c>
      <c r="O71">
        <v>0.44127300000000003</v>
      </c>
      <c r="P71">
        <v>0.39734999999999998</v>
      </c>
      <c r="Q71">
        <v>0.36518400000000001</v>
      </c>
      <c r="R71">
        <v>0.33263199999999998</v>
      </c>
      <c r="S71">
        <v>0.30196200000000001</v>
      </c>
      <c r="T71">
        <v>0.27227000000000001</v>
      </c>
      <c r="U71">
        <v>0.24227199999999999</v>
      </c>
      <c r="V71">
        <v>0.21604400000000001</v>
      </c>
      <c r="W71">
        <v>0.19261700000000001</v>
      </c>
      <c r="X71">
        <v>0.17178599999999999</v>
      </c>
      <c r="Y71">
        <v>0.15437600000000001</v>
      </c>
      <c r="Z71" s="142" t="s">
        <v>1091</v>
      </c>
    </row>
    <row r="72" spans="1:26">
      <c r="A72" t="s">
        <v>1311</v>
      </c>
      <c r="B72" t="s">
        <v>1278</v>
      </c>
      <c r="C72" t="s">
        <v>1327</v>
      </c>
      <c r="D72" t="s">
        <v>132</v>
      </c>
      <c r="E72">
        <v>0</v>
      </c>
      <c r="F72">
        <v>0</v>
      </c>
      <c r="G72">
        <v>0</v>
      </c>
      <c r="H72">
        <v>1.7162799999999999E-3</v>
      </c>
      <c r="I72" s="625">
        <v>7.1160199999999998E-4</v>
      </c>
      <c r="J72" s="625">
        <v>9.9470409999999993E-4</v>
      </c>
      <c r="K72">
        <v>1.7223011999999999E-3</v>
      </c>
      <c r="L72">
        <v>2.8625250999999999E-3</v>
      </c>
      <c r="M72">
        <v>4.42131693999999E-3</v>
      </c>
      <c r="N72">
        <v>6.2236403999999896E-3</v>
      </c>
      <c r="O72">
        <v>8.8578700999999999E-3</v>
      </c>
      <c r="P72">
        <v>1.1330698E-2</v>
      </c>
      <c r="Q72">
        <v>1.3473331E-2</v>
      </c>
      <c r="R72">
        <v>1.53171679999999E-2</v>
      </c>
      <c r="S72">
        <v>1.7102334E-2</v>
      </c>
      <c r="T72">
        <v>1.8950456000000001E-2</v>
      </c>
      <c r="U72">
        <v>2.0869396999999901E-2</v>
      </c>
      <c r="V72">
        <v>2.2837174999999901E-2</v>
      </c>
      <c r="W72">
        <v>2.4865112000000002E-2</v>
      </c>
      <c r="X72">
        <v>2.6915634000000001E-2</v>
      </c>
      <c r="Y72">
        <v>2.9053393999999899E-2</v>
      </c>
      <c r="Z72" s="142" t="s">
        <v>1091</v>
      </c>
    </row>
    <row r="73" spans="1:26">
      <c r="A73" t="s">
        <v>1311</v>
      </c>
      <c r="B73" t="s">
        <v>1278</v>
      </c>
      <c r="C73" t="s">
        <v>1327</v>
      </c>
      <c r="D73" t="s">
        <v>141</v>
      </c>
      <c r="E73">
        <v>0</v>
      </c>
      <c r="F73">
        <v>0</v>
      </c>
      <c r="G73">
        <v>0</v>
      </c>
      <c r="H73">
        <v>0</v>
      </c>
      <c r="I73">
        <v>0</v>
      </c>
      <c r="J73" s="625">
        <v>1.2907608999999999E-4</v>
      </c>
      <c r="K73" s="625">
        <v>7.7471278000000002E-4</v>
      </c>
      <c r="L73">
        <v>1.9915093430000002E-3</v>
      </c>
      <c r="M73">
        <v>3.5661104409999999E-3</v>
      </c>
      <c r="N73">
        <v>4.9849738499999898E-3</v>
      </c>
      <c r="O73">
        <v>6.5074992499999998E-3</v>
      </c>
      <c r="P73">
        <v>7.6508517999999996E-3</v>
      </c>
      <c r="Q73">
        <v>8.4359133999999999E-3</v>
      </c>
      <c r="R73">
        <v>8.9177371999999994E-3</v>
      </c>
      <c r="S73">
        <v>9.2175981000000001E-3</v>
      </c>
      <c r="T73">
        <v>9.4108960000000002E-3</v>
      </c>
      <c r="U73">
        <v>9.5227911000000005E-3</v>
      </c>
      <c r="V73">
        <v>9.5796862999999993E-3</v>
      </c>
      <c r="W73">
        <v>9.6121964000000001E-3</v>
      </c>
      <c r="X73">
        <v>9.62547219999999E-3</v>
      </c>
      <c r="Y73">
        <v>9.6207406999999998E-3</v>
      </c>
      <c r="Z73" s="142" t="s">
        <v>1091</v>
      </c>
    </row>
    <row r="74" spans="1:26">
      <c r="A74" t="s">
        <v>1311</v>
      </c>
      <c r="B74" t="s">
        <v>1278</v>
      </c>
      <c r="C74" t="s">
        <v>1327</v>
      </c>
      <c r="D74" t="s">
        <v>1372</v>
      </c>
      <c r="E74">
        <v>0</v>
      </c>
      <c r="F74">
        <v>0</v>
      </c>
      <c r="G74">
        <v>1.5864989999999999E-2</v>
      </c>
      <c r="H74">
        <v>1.335327E-2</v>
      </c>
      <c r="I74">
        <v>3.059972E-2</v>
      </c>
      <c r="J74">
        <v>3.4899390000000002E-2</v>
      </c>
      <c r="K74">
        <v>3.9732660000000003E-2</v>
      </c>
      <c r="L74">
        <v>4.3020006E-2</v>
      </c>
      <c r="M74">
        <v>4.5069365E-2</v>
      </c>
      <c r="N74">
        <v>4.6863635000000001E-2</v>
      </c>
      <c r="O74">
        <v>4.6629386999999897E-2</v>
      </c>
      <c r="P74">
        <v>4.693787E-2</v>
      </c>
      <c r="Q74">
        <v>4.8392060000000001E-2</v>
      </c>
      <c r="R74">
        <v>5.0328429999999903E-2</v>
      </c>
      <c r="S74">
        <v>5.2279319999999997E-2</v>
      </c>
      <c r="T74">
        <v>5.3892059999999999E-2</v>
      </c>
      <c r="U74">
        <v>5.5048100000000003E-2</v>
      </c>
      <c r="V74">
        <v>5.5837849999999897E-2</v>
      </c>
      <c r="W74">
        <v>5.6377480000000001E-2</v>
      </c>
      <c r="X74">
        <v>5.6706409999999999E-2</v>
      </c>
      <c r="Y74">
        <v>5.6966559999999999E-2</v>
      </c>
      <c r="Z74" s="142" t="s">
        <v>1091</v>
      </c>
    </row>
    <row r="75" spans="1:26">
      <c r="A75" t="s">
        <v>1311</v>
      </c>
      <c r="B75" t="s">
        <v>1278</v>
      </c>
      <c r="C75" t="s">
        <v>1326</v>
      </c>
      <c r="D75" t="s">
        <v>1372</v>
      </c>
      <c r="E75">
        <v>6.1659800000000001E-2</v>
      </c>
      <c r="F75">
        <v>0.136798</v>
      </c>
      <c r="G75">
        <v>0.17685899999999999</v>
      </c>
      <c r="H75">
        <v>0.23152800000000001</v>
      </c>
      <c r="I75">
        <v>0.30704300000000001</v>
      </c>
      <c r="J75">
        <v>0.31503999999999999</v>
      </c>
      <c r="K75">
        <v>0.32912799999999998</v>
      </c>
      <c r="L75">
        <v>0.34033000000000002</v>
      </c>
      <c r="M75">
        <v>0.34872199999999998</v>
      </c>
      <c r="N75">
        <v>0.35397299999999998</v>
      </c>
      <c r="O75">
        <v>0.35581099999999999</v>
      </c>
      <c r="P75">
        <v>0.353684</v>
      </c>
      <c r="Q75">
        <v>0.349991</v>
      </c>
      <c r="R75">
        <v>0.34337600000000001</v>
      </c>
      <c r="S75">
        <v>0.33519900000000002</v>
      </c>
      <c r="T75">
        <v>0.32583200000000001</v>
      </c>
      <c r="U75">
        <v>0.31526199999999999</v>
      </c>
      <c r="V75">
        <v>0.30405799999999999</v>
      </c>
      <c r="W75">
        <v>0.29291200000000001</v>
      </c>
      <c r="X75">
        <v>0.28183399999999997</v>
      </c>
      <c r="Y75">
        <v>0.27091700000000002</v>
      </c>
      <c r="Z75" s="142" t="s">
        <v>1091</v>
      </c>
    </row>
    <row r="76" spans="1:26">
      <c r="A76" t="s">
        <v>1311</v>
      </c>
      <c r="B76" t="s">
        <v>1278</v>
      </c>
      <c r="C76" t="s">
        <v>1455</v>
      </c>
      <c r="D76" t="s">
        <v>132</v>
      </c>
      <c r="E76" s="625">
        <v>7.5653100000000001E-6</v>
      </c>
      <c r="F76" s="625">
        <v>8.0703199999999993E-6</v>
      </c>
      <c r="G76" s="625">
        <v>6.8968099999999996E-6</v>
      </c>
      <c r="H76" s="625">
        <v>6.1205799999999996E-4</v>
      </c>
      <c r="I76" s="625">
        <v>6.0133099999999998E-4</v>
      </c>
      <c r="J76">
        <v>1.0947400000000001E-3</v>
      </c>
      <c r="K76">
        <v>1.5665200000000001E-3</v>
      </c>
      <c r="L76">
        <v>1.9669000000000002E-3</v>
      </c>
      <c r="M76">
        <v>2.4233000000000002E-3</v>
      </c>
      <c r="N76">
        <v>2.9291899999999999E-3</v>
      </c>
      <c r="O76">
        <v>3.4832600000000002E-3</v>
      </c>
      <c r="P76">
        <v>4.07085E-3</v>
      </c>
      <c r="Q76">
        <v>4.7032300000000001E-3</v>
      </c>
      <c r="R76">
        <v>5.23647E-3</v>
      </c>
      <c r="S76">
        <v>5.6210699999999997E-3</v>
      </c>
      <c r="T76">
        <v>5.8482500000000001E-3</v>
      </c>
      <c r="U76">
        <v>5.9198000000000002E-3</v>
      </c>
      <c r="V76">
        <v>5.9008000000000003E-3</v>
      </c>
      <c r="W76">
        <v>5.8117400000000001E-3</v>
      </c>
      <c r="X76">
        <v>5.6553300000000001E-3</v>
      </c>
      <c r="Y76">
        <v>5.4420600000000003E-3</v>
      </c>
      <c r="Z76" s="142" t="s">
        <v>1091</v>
      </c>
    </row>
    <row r="77" spans="1:26">
      <c r="A77" t="s">
        <v>1311</v>
      </c>
      <c r="B77" t="s">
        <v>1278</v>
      </c>
      <c r="C77" t="s">
        <v>1455</v>
      </c>
      <c r="D77" t="s">
        <v>1375</v>
      </c>
      <c r="E77" s="625">
        <v>1.09043E-6</v>
      </c>
      <c r="F77" s="625">
        <v>2.9567800000000001E-6</v>
      </c>
      <c r="G77" s="625">
        <v>2.05507E-6</v>
      </c>
      <c r="H77" s="625">
        <v>3.0895100000000002E-4</v>
      </c>
      <c r="I77" s="625">
        <v>5.6174399999999998E-4</v>
      </c>
      <c r="J77">
        <v>1.03385E-3</v>
      </c>
      <c r="K77">
        <v>1.5384000000000001E-3</v>
      </c>
      <c r="L77">
        <v>2.0208600000000002E-3</v>
      </c>
      <c r="M77">
        <v>2.55354E-3</v>
      </c>
      <c r="N77">
        <v>3.16468E-3</v>
      </c>
      <c r="O77">
        <v>3.9230699999999999E-3</v>
      </c>
      <c r="P77">
        <v>4.79292E-3</v>
      </c>
      <c r="Q77">
        <v>5.7542799999999996E-3</v>
      </c>
      <c r="R77">
        <v>6.4195399999999996E-3</v>
      </c>
      <c r="S77">
        <v>6.8210399999999996E-3</v>
      </c>
      <c r="T77">
        <v>7.1215499999999999E-3</v>
      </c>
      <c r="U77">
        <v>7.3554900000000001E-3</v>
      </c>
      <c r="V77">
        <v>7.5448599999999996E-3</v>
      </c>
      <c r="W77">
        <v>7.8929800000000008E-3</v>
      </c>
      <c r="X77">
        <v>8.2884299999999994E-3</v>
      </c>
      <c r="Y77">
        <v>8.5665700000000008E-3</v>
      </c>
      <c r="Z77" s="142" t="s">
        <v>1091</v>
      </c>
    </row>
    <row r="78" spans="1:26">
      <c r="A78" t="s">
        <v>1311</v>
      </c>
      <c r="B78" t="s">
        <v>1278</v>
      </c>
      <c r="C78" t="s">
        <v>1455</v>
      </c>
      <c r="D78" t="s">
        <v>1372</v>
      </c>
      <c r="E78" s="625">
        <v>9.3944699999999992E-6</v>
      </c>
      <c r="F78" s="625">
        <v>1.5496900000000001E-5</v>
      </c>
      <c r="G78" s="625">
        <v>1.8076200000000002E-5</v>
      </c>
      <c r="H78">
        <v>2.1604800000000002E-3</v>
      </c>
      <c r="I78">
        <v>1.9076799999999999E-3</v>
      </c>
      <c r="J78">
        <v>3.21997E-3</v>
      </c>
      <c r="K78">
        <v>4.6830700000000001E-3</v>
      </c>
      <c r="L78">
        <v>6.0086699999999998E-3</v>
      </c>
      <c r="M78">
        <v>7.5045199999999998E-3</v>
      </c>
      <c r="N78">
        <v>9.1995500000000008E-3</v>
      </c>
      <c r="O78">
        <v>1.10323E-2</v>
      </c>
      <c r="P78">
        <v>1.2716099999999999E-2</v>
      </c>
      <c r="Q78">
        <v>1.4889700000000001E-2</v>
      </c>
      <c r="R78">
        <v>1.67723E-2</v>
      </c>
      <c r="S78">
        <v>1.8253100000000001E-2</v>
      </c>
      <c r="T78">
        <v>1.93382E-2</v>
      </c>
      <c r="U78">
        <v>1.9871699999999999E-2</v>
      </c>
      <c r="V78">
        <v>2.0118799999999999E-2</v>
      </c>
      <c r="W78">
        <v>2.0290900000000001E-2</v>
      </c>
      <c r="X78">
        <v>2.0292399999999999E-2</v>
      </c>
      <c r="Y78">
        <v>2.0099700000000002E-2</v>
      </c>
      <c r="Z78" s="142" t="s">
        <v>1091</v>
      </c>
    </row>
    <row r="79" spans="1:26">
      <c r="A79" t="s">
        <v>1311</v>
      </c>
      <c r="B79" t="s">
        <v>1278</v>
      </c>
      <c r="C79" t="s">
        <v>1324</v>
      </c>
      <c r="D79" t="s">
        <v>132</v>
      </c>
      <c r="E79">
        <v>0</v>
      </c>
      <c r="F79">
        <v>0</v>
      </c>
      <c r="G79">
        <v>5.38871E-2</v>
      </c>
      <c r="H79">
        <v>7.7745900000000007E-2</v>
      </c>
      <c r="I79">
        <v>0.26260499999999998</v>
      </c>
      <c r="J79">
        <v>0.2805646</v>
      </c>
      <c r="K79">
        <v>0.30387619999999999</v>
      </c>
      <c r="L79">
        <v>0.32433099999999998</v>
      </c>
      <c r="M79">
        <v>0.34220159999999999</v>
      </c>
      <c r="N79">
        <v>0.35726639999999998</v>
      </c>
      <c r="O79">
        <v>0.36945634999999999</v>
      </c>
      <c r="P79">
        <v>0.37928970899999997</v>
      </c>
      <c r="Q79">
        <v>0.38688750399999999</v>
      </c>
      <c r="R79">
        <v>0.39203286100000001</v>
      </c>
      <c r="S79">
        <v>0.39471264099999998</v>
      </c>
      <c r="T79">
        <v>0.39495680999999999</v>
      </c>
      <c r="U79">
        <v>0.39297117999999998</v>
      </c>
      <c r="V79">
        <v>0.389247391</v>
      </c>
      <c r="W79">
        <v>0.38429287000000001</v>
      </c>
      <c r="X79">
        <v>0.37840108300000003</v>
      </c>
      <c r="Y79">
        <v>0.37188861000000001</v>
      </c>
      <c r="Z79" s="142" t="s">
        <v>1091</v>
      </c>
    </row>
    <row r="80" spans="1:26">
      <c r="A80" t="s">
        <v>1311</v>
      </c>
      <c r="B80" t="s">
        <v>1278</v>
      </c>
      <c r="C80" t="s">
        <v>1454</v>
      </c>
      <c r="D80" t="s">
        <v>132</v>
      </c>
      <c r="E80">
        <v>1.55631E-3</v>
      </c>
      <c r="F80">
        <v>1.9424900000000001E-3</v>
      </c>
      <c r="G80">
        <v>2.7898599999999999E-3</v>
      </c>
      <c r="H80">
        <v>3.8377300000000001E-3</v>
      </c>
      <c r="I80">
        <v>5.0742799999999996E-3</v>
      </c>
      <c r="J80">
        <v>8.0242500000000001E-3</v>
      </c>
      <c r="K80">
        <v>1.2984900000000001E-2</v>
      </c>
      <c r="L80">
        <v>1.87809E-2</v>
      </c>
      <c r="M80">
        <v>2.5377299999999998E-2</v>
      </c>
      <c r="N80">
        <v>3.2648400000000001E-2</v>
      </c>
      <c r="O80">
        <v>4.0422399999999997E-2</v>
      </c>
      <c r="P80">
        <v>4.8533E-2</v>
      </c>
      <c r="Q80">
        <v>5.6825000000000001E-2</v>
      </c>
      <c r="R80">
        <v>6.4906900000000003E-2</v>
      </c>
      <c r="S80">
        <v>7.2411100000000006E-2</v>
      </c>
      <c r="T80">
        <v>7.9412800000000006E-2</v>
      </c>
      <c r="U80">
        <v>8.5716100000000003E-2</v>
      </c>
      <c r="V80">
        <v>9.1266899999999998E-2</v>
      </c>
      <c r="W80">
        <v>9.6202800000000005E-2</v>
      </c>
      <c r="X80">
        <v>0.100524</v>
      </c>
      <c r="Y80">
        <v>0.104225</v>
      </c>
      <c r="Z80" s="142" t="s">
        <v>1091</v>
      </c>
    </row>
    <row r="81" spans="1:26">
      <c r="A81" t="s">
        <v>1311</v>
      </c>
      <c r="B81" t="s">
        <v>1278</v>
      </c>
      <c r="C81" t="s">
        <v>1453</v>
      </c>
      <c r="D81" t="s">
        <v>132</v>
      </c>
      <c r="E81">
        <v>2.8850299999999998E-3</v>
      </c>
      <c r="F81">
        <v>3.3814299999999999E-3</v>
      </c>
      <c r="G81">
        <v>4.6890200000000003E-3</v>
      </c>
      <c r="H81">
        <v>6.1519399999999998E-3</v>
      </c>
      <c r="I81">
        <v>7.7535700000000004E-3</v>
      </c>
      <c r="J81">
        <v>9.4176499999999996E-3</v>
      </c>
      <c r="K81">
        <v>1.17599E-2</v>
      </c>
      <c r="L81">
        <v>1.39626E-2</v>
      </c>
      <c r="M81">
        <v>1.6017199999999999E-2</v>
      </c>
      <c r="N81">
        <v>1.7892100000000001E-2</v>
      </c>
      <c r="O81">
        <v>1.9548599999999999E-2</v>
      </c>
      <c r="P81">
        <v>2.0987800000000001E-2</v>
      </c>
      <c r="Q81">
        <v>2.2232600000000002E-2</v>
      </c>
      <c r="R81">
        <v>2.3220299999999999E-2</v>
      </c>
      <c r="S81">
        <v>2.39499E-2</v>
      </c>
      <c r="T81">
        <v>2.4495699999999999E-2</v>
      </c>
      <c r="U81">
        <v>2.4869200000000001E-2</v>
      </c>
      <c r="V81">
        <v>2.5090000000000001E-2</v>
      </c>
      <c r="W81">
        <v>2.5217300000000002E-2</v>
      </c>
      <c r="X81">
        <v>2.5256899999999999E-2</v>
      </c>
      <c r="Y81">
        <v>2.521E-2</v>
      </c>
      <c r="Z81" s="142" t="s">
        <v>1091</v>
      </c>
    </row>
    <row r="82" spans="1:26">
      <c r="A82" t="s">
        <v>1311</v>
      </c>
      <c r="B82" t="s">
        <v>1278</v>
      </c>
      <c r="C82" t="s">
        <v>1452</v>
      </c>
      <c r="D82" t="s">
        <v>132</v>
      </c>
      <c r="E82">
        <v>5.6811400000000003E-3</v>
      </c>
      <c r="F82">
        <v>6.6586500000000003E-3</v>
      </c>
      <c r="G82">
        <v>9.2335500000000001E-3</v>
      </c>
      <c r="H82">
        <v>1.21143E-2</v>
      </c>
      <c r="I82">
        <v>1.5268199999999999E-2</v>
      </c>
      <c r="J82">
        <v>1.8545099999999998E-2</v>
      </c>
      <c r="K82">
        <v>2.3157400000000002E-2</v>
      </c>
      <c r="L82">
        <v>2.74948E-2</v>
      </c>
      <c r="M82">
        <v>3.1540800000000001E-2</v>
      </c>
      <c r="N82">
        <v>3.5232800000000002E-2</v>
      </c>
      <c r="O82">
        <v>3.8494800000000003E-2</v>
      </c>
      <c r="P82">
        <v>4.1328900000000002E-2</v>
      </c>
      <c r="Q82">
        <v>4.3780100000000002E-2</v>
      </c>
      <c r="R82">
        <v>4.5725000000000002E-2</v>
      </c>
      <c r="S82">
        <v>4.7161799999999997E-2</v>
      </c>
      <c r="T82">
        <v>4.8236599999999998E-2</v>
      </c>
      <c r="U82">
        <v>4.8972099999999998E-2</v>
      </c>
      <c r="V82">
        <v>4.9406800000000001E-2</v>
      </c>
      <c r="W82">
        <v>4.9657399999999997E-2</v>
      </c>
      <c r="X82">
        <v>4.9735500000000002E-2</v>
      </c>
      <c r="Y82">
        <v>4.9643E-2</v>
      </c>
      <c r="Z82" s="142" t="s">
        <v>1091</v>
      </c>
    </row>
    <row r="83" spans="1:26">
      <c r="A83" t="s">
        <v>1311</v>
      </c>
      <c r="B83" t="s">
        <v>1278</v>
      </c>
      <c r="C83" t="s">
        <v>1323</v>
      </c>
      <c r="D83" t="s">
        <v>135</v>
      </c>
      <c r="E83">
        <v>0</v>
      </c>
      <c r="F83">
        <v>0</v>
      </c>
      <c r="G83">
        <v>0</v>
      </c>
      <c r="H83">
        <v>0</v>
      </c>
      <c r="I83">
        <v>0</v>
      </c>
      <c r="J83">
        <v>0</v>
      </c>
      <c r="K83">
        <v>9.3743199999999999E-2</v>
      </c>
      <c r="L83">
        <v>0.21713550000000001</v>
      </c>
      <c r="M83">
        <v>0.34181629999999902</v>
      </c>
      <c r="N83">
        <v>0.43810110000000002</v>
      </c>
      <c r="O83">
        <v>0.53259469999999998</v>
      </c>
      <c r="P83">
        <v>0.58483169999999995</v>
      </c>
      <c r="Q83">
        <v>0.59998889999999905</v>
      </c>
      <c r="R83">
        <v>0.58961540000000001</v>
      </c>
      <c r="S83">
        <v>0.56384590000000001</v>
      </c>
      <c r="T83">
        <v>0.53017230000000004</v>
      </c>
      <c r="U83">
        <v>0.49064969999999902</v>
      </c>
      <c r="V83">
        <v>0.44797729999999902</v>
      </c>
      <c r="W83">
        <v>0.4054836</v>
      </c>
      <c r="X83">
        <v>0.36455779999999999</v>
      </c>
      <c r="Y83">
        <v>0.32655469999999998</v>
      </c>
      <c r="Z83" s="142" t="s">
        <v>1091</v>
      </c>
    </row>
    <row r="84" spans="1:26">
      <c r="A84" t="s">
        <v>1311</v>
      </c>
      <c r="B84" t="s">
        <v>1278</v>
      </c>
      <c r="C84" t="s">
        <v>1323</v>
      </c>
      <c r="D84" t="s">
        <v>1160</v>
      </c>
      <c r="E84">
        <v>0.53015699999999999</v>
      </c>
      <c r="F84">
        <v>1.05776</v>
      </c>
      <c r="G84">
        <v>1.7249620000000001</v>
      </c>
      <c r="H84">
        <v>2.6484830000000001</v>
      </c>
      <c r="I84">
        <v>3.38103</v>
      </c>
      <c r="J84">
        <v>2.8724940000000001</v>
      </c>
      <c r="K84">
        <v>3.9058427999999998</v>
      </c>
      <c r="L84">
        <v>4.6712357000000004</v>
      </c>
      <c r="M84">
        <v>5.2810946000000003</v>
      </c>
      <c r="N84">
        <v>5.8487530999999997</v>
      </c>
      <c r="O84">
        <v>6.1520800999999903</v>
      </c>
      <c r="P84">
        <v>6.3617952999999998</v>
      </c>
      <c r="Q84">
        <v>6.4815503999999997</v>
      </c>
      <c r="R84">
        <v>6.5067412999999998</v>
      </c>
      <c r="S84">
        <v>6.4229285999999997</v>
      </c>
      <c r="T84">
        <v>6.2398845999999999</v>
      </c>
      <c r="U84">
        <v>5.9874144999999999</v>
      </c>
      <c r="V84">
        <v>5.6904164999999898</v>
      </c>
      <c r="W84">
        <v>5.3707029000000004</v>
      </c>
      <c r="X84">
        <v>5.0345902000000002</v>
      </c>
      <c r="Y84">
        <v>4.6966134999999998</v>
      </c>
      <c r="Z84" s="142" t="s">
        <v>1091</v>
      </c>
    </row>
    <row r="85" spans="1:26">
      <c r="A85" t="s">
        <v>1311</v>
      </c>
      <c r="B85" t="s">
        <v>1278</v>
      </c>
      <c r="C85" t="s">
        <v>1323</v>
      </c>
      <c r="D85" t="s">
        <v>132</v>
      </c>
      <c r="E85">
        <v>1.35885E-2</v>
      </c>
      <c r="F85">
        <v>5.0460699999999997E-2</v>
      </c>
      <c r="G85">
        <v>0.2021838</v>
      </c>
      <c r="H85">
        <v>0.22323889999999999</v>
      </c>
      <c r="I85">
        <v>0.37472850000000002</v>
      </c>
      <c r="J85">
        <v>0.31837510000000002</v>
      </c>
      <c r="K85">
        <v>0.50230173300000003</v>
      </c>
      <c r="L85">
        <v>0.68524827600000005</v>
      </c>
      <c r="M85">
        <v>0.85744940800000002</v>
      </c>
      <c r="N85">
        <v>1.0063290389999999</v>
      </c>
      <c r="O85">
        <v>1.131394115</v>
      </c>
      <c r="P85">
        <v>1.230989017</v>
      </c>
      <c r="Q85">
        <v>1.3048827539999901</v>
      </c>
      <c r="R85">
        <v>1.3523204789999901</v>
      </c>
      <c r="S85">
        <v>1.371950435</v>
      </c>
      <c r="T85">
        <v>1.36541803499999</v>
      </c>
      <c r="U85">
        <v>1.33742750299999</v>
      </c>
      <c r="V85">
        <v>1.2926027170000001</v>
      </c>
      <c r="W85">
        <v>1.237920871</v>
      </c>
      <c r="X85">
        <v>1.175973215</v>
      </c>
      <c r="Y85">
        <v>1.1107240410000001</v>
      </c>
      <c r="Z85" s="142" t="s">
        <v>1091</v>
      </c>
    </row>
    <row r="86" spans="1:26">
      <c r="A86" t="s">
        <v>1311</v>
      </c>
      <c r="B86" t="s">
        <v>1278</v>
      </c>
      <c r="C86" t="s">
        <v>1323</v>
      </c>
      <c r="D86" t="s">
        <v>1375</v>
      </c>
      <c r="E86">
        <v>1.2808732E-2</v>
      </c>
      <c r="F86">
        <v>1.4487755E-2</v>
      </c>
      <c r="G86">
        <v>0</v>
      </c>
      <c r="H86">
        <v>0</v>
      </c>
      <c r="I86">
        <v>0</v>
      </c>
      <c r="J86">
        <v>0</v>
      </c>
      <c r="K86">
        <v>0</v>
      </c>
      <c r="L86">
        <v>0</v>
      </c>
      <c r="M86">
        <v>0</v>
      </c>
      <c r="N86">
        <v>0</v>
      </c>
      <c r="O86">
        <v>0</v>
      </c>
      <c r="P86">
        <v>0</v>
      </c>
      <c r="Q86">
        <v>0</v>
      </c>
      <c r="R86">
        <v>0</v>
      </c>
      <c r="S86">
        <v>0</v>
      </c>
      <c r="T86">
        <v>0</v>
      </c>
      <c r="U86">
        <v>0</v>
      </c>
      <c r="V86">
        <v>0</v>
      </c>
      <c r="W86">
        <v>0</v>
      </c>
      <c r="X86">
        <v>0</v>
      </c>
      <c r="Y86">
        <v>0</v>
      </c>
      <c r="Z86" s="142" t="s">
        <v>1091</v>
      </c>
    </row>
    <row r="87" spans="1:26">
      <c r="A87" t="s">
        <v>1311</v>
      </c>
      <c r="B87" t="s">
        <v>1278</v>
      </c>
      <c r="C87" t="s">
        <v>1323</v>
      </c>
      <c r="D87" t="s">
        <v>141</v>
      </c>
      <c r="E87">
        <v>0</v>
      </c>
      <c r="F87">
        <v>0</v>
      </c>
      <c r="G87">
        <v>0</v>
      </c>
      <c r="H87">
        <v>0</v>
      </c>
      <c r="I87">
        <v>0</v>
      </c>
      <c r="J87">
        <v>0</v>
      </c>
      <c r="K87">
        <v>7.9459800000000001E-3</v>
      </c>
      <c r="L87">
        <v>1.850212E-2</v>
      </c>
      <c r="M87">
        <v>2.9389579999999998E-2</v>
      </c>
      <c r="N87">
        <v>3.8288890999999999E-2</v>
      </c>
      <c r="O87">
        <v>4.8297563000000002E-2</v>
      </c>
      <c r="P87">
        <v>5.5914534999999897E-2</v>
      </c>
      <c r="Q87">
        <v>6.085836E-2</v>
      </c>
      <c r="R87">
        <v>6.2861620000000007E-2</v>
      </c>
      <c r="S87">
        <v>6.2177169999999997E-2</v>
      </c>
      <c r="T87">
        <v>5.986358E-2</v>
      </c>
      <c r="U87">
        <v>5.6816939999999899E-2</v>
      </c>
      <c r="V87">
        <v>5.3525559999999903E-2</v>
      </c>
      <c r="W87">
        <v>5.0668399999999898E-2</v>
      </c>
      <c r="X87">
        <v>4.8376189999999999E-2</v>
      </c>
      <c r="Y87">
        <v>4.6393509999999999E-2</v>
      </c>
      <c r="Z87" s="142" t="s">
        <v>1091</v>
      </c>
    </row>
    <row r="88" spans="1:26">
      <c r="A88" t="s">
        <v>1311</v>
      </c>
      <c r="B88" t="s">
        <v>1278</v>
      </c>
      <c r="C88" t="s">
        <v>1323</v>
      </c>
      <c r="D88" t="s">
        <v>1372</v>
      </c>
      <c r="E88">
        <v>3.1287391000000002E-3</v>
      </c>
      <c r="F88">
        <v>3.6794947000000001E-2</v>
      </c>
      <c r="G88">
        <v>3.9474659999999898E-2</v>
      </c>
      <c r="H88">
        <v>2.8169481999999999E-2</v>
      </c>
      <c r="I88">
        <v>3.0639922999999999E-2</v>
      </c>
      <c r="J88">
        <v>2.6032377999999998E-2</v>
      </c>
      <c r="K88">
        <v>4.3827969929999898E-2</v>
      </c>
      <c r="L88">
        <v>6.3258604280000005E-2</v>
      </c>
      <c r="M88">
        <v>8.270097303E-2</v>
      </c>
      <c r="N88">
        <v>9.9828356957E-2</v>
      </c>
      <c r="O88">
        <v>0.11570476093</v>
      </c>
      <c r="P88">
        <v>0.12947925715</v>
      </c>
      <c r="Q88">
        <v>0.14092371846000001</v>
      </c>
      <c r="R88">
        <v>0.14969353570999899</v>
      </c>
      <c r="S88">
        <v>0.15539725656</v>
      </c>
      <c r="T88">
        <v>0.15791299681000001</v>
      </c>
      <c r="U88">
        <v>0.15761861431999999</v>
      </c>
      <c r="V88">
        <v>0.1549384794</v>
      </c>
      <c r="W88">
        <v>0.15067304750999999</v>
      </c>
      <c r="X88">
        <v>0.14512506417000001</v>
      </c>
      <c r="Y88">
        <v>0.13881167619000001</v>
      </c>
      <c r="Z88" s="142" t="s">
        <v>1091</v>
      </c>
    </row>
    <row r="89" spans="1:26">
      <c r="A89" t="s">
        <v>1311</v>
      </c>
      <c r="B89" t="s">
        <v>1278</v>
      </c>
      <c r="C89" t="s">
        <v>1451</v>
      </c>
      <c r="D89" t="s">
        <v>132</v>
      </c>
      <c r="E89">
        <v>0.126107</v>
      </c>
      <c r="F89">
        <v>0.28357300000000002</v>
      </c>
      <c r="G89">
        <v>0.40891499999999997</v>
      </c>
      <c r="H89">
        <v>0.53042100000000003</v>
      </c>
      <c r="I89">
        <v>0.61747399999999997</v>
      </c>
      <c r="J89">
        <v>0.61546400000000001</v>
      </c>
      <c r="K89">
        <v>0.62377400000000005</v>
      </c>
      <c r="L89">
        <v>0.63134199999999996</v>
      </c>
      <c r="M89">
        <v>0.64151400000000003</v>
      </c>
      <c r="N89">
        <v>0.64405800000000002</v>
      </c>
      <c r="O89">
        <v>0.63467600000000002</v>
      </c>
      <c r="P89">
        <v>0.62567700000000004</v>
      </c>
      <c r="Q89">
        <v>0.61942900000000001</v>
      </c>
      <c r="R89">
        <v>0.61516499999999996</v>
      </c>
      <c r="S89">
        <v>0.60969099999999998</v>
      </c>
      <c r="T89">
        <v>0.60454600000000003</v>
      </c>
      <c r="U89">
        <v>0.59945499999999996</v>
      </c>
      <c r="V89">
        <v>0.59454600000000002</v>
      </c>
      <c r="W89">
        <v>0.59064899999999998</v>
      </c>
      <c r="X89">
        <v>0.587121</v>
      </c>
      <c r="Y89">
        <v>0.58412399999999998</v>
      </c>
      <c r="Z89" s="142" t="s">
        <v>1091</v>
      </c>
    </row>
    <row r="90" spans="1:26">
      <c r="A90" t="s">
        <v>1311</v>
      </c>
      <c r="B90" t="s">
        <v>1278</v>
      </c>
      <c r="C90" t="s">
        <v>1321</v>
      </c>
      <c r="D90" t="s">
        <v>132</v>
      </c>
      <c r="E90">
        <v>0</v>
      </c>
      <c r="F90">
        <v>0</v>
      </c>
      <c r="G90" s="625">
        <v>4.1900000000000002E-5</v>
      </c>
      <c r="H90">
        <v>5.2157599999999998E-2</v>
      </c>
      <c r="I90">
        <v>9.1045500000000001E-2</v>
      </c>
      <c r="J90">
        <v>9.5976373300000001E-2</v>
      </c>
      <c r="K90">
        <v>9.9477974900000002E-2</v>
      </c>
      <c r="L90">
        <v>9.9703649699999994E-2</v>
      </c>
      <c r="M90">
        <v>9.903082547E-2</v>
      </c>
      <c r="N90">
        <v>9.9733143799999993E-2</v>
      </c>
      <c r="O90">
        <v>9.9409313999999999E-2</v>
      </c>
      <c r="P90">
        <v>9.9025002000000001E-2</v>
      </c>
      <c r="Q90">
        <v>9.8740650999999999E-2</v>
      </c>
      <c r="R90">
        <v>9.8181736000000006E-2</v>
      </c>
      <c r="S90">
        <v>9.7530888999999996E-2</v>
      </c>
      <c r="T90">
        <v>9.6354258999999998E-2</v>
      </c>
      <c r="U90">
        <v>9.4358960999999894E-2</v>
      </c>
      <c r="V90">
        <v>9.1630278999999995E-2</v>
      </c>
      <c r="W90">
        <v>8.8288776999999999E-2</v>
      </c>
      <c r="X90">
        <v>8.4428486999999899E-2</v>
      </c>
      <c r="Y90">
        <v>8.0402682000000003E-2</v>
      </c>
      <c r="Z90" s="142" t="s">
        <v>1091</v>
      </c>
    </row>
    <row r="91" spans="1:26">
      <c r="A91" t="s">
        <v>1311</v>
      </c>
      <c r="B91" t="s">
        <v>1278</v>
      </c>
      <c r="C91" t="s">
        <v>1321</v>
      </c>
      <c r="D91" t="s">
        <v>141</v>
      </c>
      <c r="E91">
        <v>0</v>
      </c>
      <c r="F91">
        <v>0</v>
      </c>
      <c r="G91">
        <v>0</v>
      </c>
      <c r="H91">
        <v>0</v>
      </c>
      <c r="I91">
        <v>0</v>
      </c>
      <c r="J91" s="625">
        <v>3.3930099999999899E-4</v>
      </c>
      <c r="K91">
        <v>4.2384040000000003E-3</v>
      </c>
      <c r="L91">
        <v>1.1100243100000001E-2</v>
      </c>
      <c r="M91">
        <v>1.8783342000000001E-2</v>
      </c>
      <c r="N91">
        <v>2.36060349999999E-2</v>
      </c>
      <c r="O91">
        <v>2.8654802E-2</v>
      </c>
      <c r="P91">
        <v>3.1519393999999999E-2</v>
      </c>
      <c r="Q91">
        <v>3.2233932E-2</v>
      </c>
      <c r="R91">
        <v>3.1328544999999999E-2</v>
      </c>
      <c r="S91">
        <v>2.9579431999999999E-2</v>
      </c>
      <c r="T91">
        <v>2.7566970999999999E-2</v>
      </c>
      <c r="U91">
        <v>2.5648002999999999E-2</v>
      </c>
      <c r="V91">
        <v>2.4002793000000001E-2</v>
      </c>
      <c r="W91">
        <v>2.2709126999999999E-2</v>
      </c>
      <c r="X91">
        <v>2.1731912999999999E-2</v>
      </c>
      <c r="Y91">
        <v>2.0954419999999901E-2</v>
      </c>
      <c r="Z91" s="142" t="s">
        <v>1091</v>
      </c>
    </row>
    <row r="92" spans="1:26">
      <c r="A92" t="s">
        <v>1311</v>
      </c>
      <c r="B92" t="s">
        <v>1278</v>
      </c>
      <c r="C92" t="s">
        <v>1321</v>
      </c>
      <c r="D92" t="s">
        <v>1372</v>
      </c>
      <c r="E92">
        <v>2.725089E-2</v>
      </c>
      <c r="F92">
        <v>3.8594900000000001E-2</v>
      </c>
      <c r="G92">
        <v>6.8441100000000005E-2</v>
      </c>
      <c r="H92">
        <v>5.7013399999999999E-2</v>
      </c>
      <c r="I92">
        <v>7.4510800000000002E-2</v>
      </c>
      <c r="J92">
        <v>7.6746049999999996E-2</v>
      </c>
      <c r="K92">
        <v>7.6526099999999903E-2</v>
      </c>
      <c r="L92">
        <v>7.3102057999999998E-2</v>
      </c>
      <c r="M92">
        <v>6.8597712999999894E-2</v>
      </c>
      <c r="N92">
        <v>6.5802993000000004E-2</v>
      </c>
      <c r="O92">
        <v>5.9470288000000003E-2</v>
      </c>
      <c r="P92">
        <v>5.4577593999999903E-2</v>
      </c>
      <c r="Q92">
        <v>5.1995894000000001E-2</v>
      </c>
      <c r="R92">
        <v>5.079798E-2</v>
      </c>
      <c r="S92">
        <v>5.0112011999999997E-2</v>
      </c>
      <c r="T92">
        <v>4.9317435999999999E-2</v>
      </c>
      <c r="U92">
        <v>4.8332715999999998E-2</v>
      </c>
      <c r="V92">
        <v>4.7265279999999903E-2</v>
      </c>
      <c r="W92">
        <v>4.6206037999999998E-2</v>
      </c>
      <c r="X92">
        <v>4.5161883999999999E-2</v>
      </c>
      <c r="Y92">
        <v>4.4224368E-2</v>
      </c>
      <c r="Z92" s="142" t="s">
        <v>1091</v>
      </c>
    </row>
    <row r="93" spans="1:26">
      <c r="A93" t="s">
        <v>1311</v>
      </c>
      <c r="B93" t="s">
        <v>1278</v>
      </c>
      <c r="C93" t="s">
        <v>1450</v>
      </c>
      <c r="D93" t="s">
        <v>132</v>
      </c>
      <c r="E93">
        <v>3.3528299999999998E-3</v>
      </c>
      <c r="F93">
        <v>7.1118300000000004E-3</v>
      </c>
      <c r="G93">
        <v>8.4761599999999999E-3</v>
      </c>
      <c r="H93">
        <v>9.5020699999999996E-3</v>
      </c>
      <c r="I93">
        <v>1.0655899999999999E-2</v>
      </c>
      <c r="J93">
        <v>1.44663E-2</v>
      </c>
      <c r="K93">
        <v>2.00106E-2</v>
      </c>
      <c r="L93">
        <v>2.5854700000000001E-2</v>
      </c>
      <c r="M93">
        <v>3.17611E-2</v>
      </c>
      <c r="N93">
        <v>3.7610400000000002E-2</v>
      </c>
      <c r="O93">
        <v>4.3187099999999999E-2</v>
      </c>
      <c r="P93">
        <v>4.8711499999999998E-2</v>
      </c>
      <c r="Q93">
        <v>5.3991400000000002E-2</v>
      </c>
      <c r="R93">
        <v>5.9002300000000001E-2</v>
      </c>
      <c r="S93">
        <v>6.3539799999999994E-2</v>
      </c>
      <c r="T93">
        <v>6.7645499999999997E-2</v>
      </c>
      <c r="U93">
        <v>7.1164000000000005E-2</v>
      </c>
      <c r="V93">
        <v>7.4030499999999999E-2</v>
      </c>
      <c r="W93">
        <v>7.6333399999999996E-2</v>
      </c>
      <c r="X93">
        <v>7.8137300000000007E-2</v>
      </c>
      <c r="Y93">
        <v>7.9546199999999997E-2</v>
      </c>
      <c r="Z93" s="142" t="s">
        <v>1091</v>
      </c>
    </row>
    <row r="94" spans="1:26">
      <c r="A94" t="s">
        <v>1311</v>
      </c>
      <c r="B94" t="s">
        <v>1278</v>
      </c>
      <c r="C94" t="s">
        <v>1449</v>
      </c>
      <c r="D94" t="s">
        <v>132</v>
      </c>
      <c r="E94">
        <v>8.1124300000000003E-3</v>
      </c>
      <c r="F94">
        <v>1.5881699999999999E-2</v>
      </c>
      <c r="G94">
        <v>1.8171799999999998E-2</v>
      </c>
      <c r="H94">
        <v>1.93587E-2</v>
      </c>
      <c r="I94">
        <v>2.06001E-2</v>
      </c>
      <c r="J94">
        <v>2.16271E-2</v>
      </c>
      <c r="K94">
        <v>2.32038E-2</v>
      </c>
      <c r="L94">
        <v>2.46882E-2</v>
      </c>
      <c r="M94">
        <v>2.5806099999999998E-2</v>
      </c>
      <c r="N94">
        <v>2.6580300000000001E-2</v>
      </c>
      <c r="O94">
        <v>2.6973400000000002E-2</v>
      </c>
      <c r="P94">
        <v>2.72389E-2</v>
      </c>
      <c r="Q94">
        <v>2.73452E-2</v>
      </c>
      <c r="R94">
        <v>2.7349600000000002E-2</v>
      </c>
      <c r="S94">
        <v>2.72505E-2</v>
      </c>
      <c r="T94">
        <v>2.7072499999999999E-2</v>
      </c>
      <c r="U94">
        <v>2.6800899999999999E-2</v>
      </c>
      <c r="V94">
        <v>2.6427099999999999E-2</v>
      </c>
      <c r="W94">
        <v>2.5990300000000001E-2</v>
      </c>
      <c r="X94">
        <v>2.55074E-2</v>
      </c>
      <c r="Y94">
        <v>2.5003399999999999E-2</v>
      </c>
      <c r="Z94" s="142" t="s">
        <v>1091</v>
      </c>
    </row>
    <row r="95" spans="1:26">
      <c r="A95" t="s">
        <v>1311</v>
      </c>
      <c r="B95" t="s">
        <v>1278</v>
      </c>
      <c r="C95" t="s">
        <v>1448</v>
      </c>
      <c r="D95" t="s">
        <v>132</v>
      </c>
      <c r="E95">
        <v>2.2225000000000002E-2</v>
      </c>
      <c r="F95">
        <v>4.3509800000000001E-2</v>
      </c>
      <c r="G95">
        <v>4.9784000000000002E-2</v>
      </c>
      <c r="H95">
        <v>5.3084699999999999E-2</v>
      </c>
      <c r="I95">
        <v>5.6483499999999999E-2</v>
      </c>
      <c r="J95">
        <v>5.9325700000000002E-2</v>
      </c>
      <c r="K95">
        <v>6.36708E-2</v>
      </c>
      <c r="L95">
        <v>6.7758499999999999E-2</v>
      </c>
      <c r="M95">
        <v>7.0844199999999996E-2</v>
      </c>
      <c r="N95">
        <v>7.2990399999999997E-2</v>
      </c>
      <c r="O95">
        <v>7.4094199999999999E-2</v>
      </c>
      <c r="P95">
        <v>7.4850100000000003E-2</v>
      </c>
      <c r="Q95">
        <v>7.5173199999999996E-2</v>
      </c>
      <c r="R95">
        <v>7.5212600000000004E-2</v>
      </c>
      <c r="S95">
        <v>7.4962299999999996E-2</v>
      </c>
      <c r="T95">
        <v>7.4489E-2</v>
      </c>
      <c r="U95">
        <v>7.3752499999999999E-2</v>
      </c>
      <c r="V95">
        <v>7.2732000000000005E-2</v>
      </c>
      <c r="W95">
        <v>7.1536100000000005E-2</v>
      </c>
      <c r="X95">
        <v>7.0210800000000004E-2</v>
      </c>
      <c r="Y95">
        <v>6.8824899999999994E-2</v>
      </c>
      <c r="Z95" s="142" t="s">
        <v>1091</v>
      </c>
    </row>
    <row r="96" spans="1:26">
      <c r="A96" t="s">
        <v>1311</v>
      </c>
      <c r="B96" t="s">
        <v>1278</v>
      </c>
      <c r="C96" t="s">
        <v>1447</v>
      </c>
      <c r="D96" t="s">
        <v>132</v>
      </c>
      <c r="E96">
        <v>2.11498E-2</v>
      </c>
      <c r="F96">
        <v>4.1404900000000001E-2</v>
      </c>
      <c r="G96">
        <v>4.7375599999999997E-2</v>
      </c>
      <c r="H96">
        <v>5.0469800000000002E-2</v>
      </c>
      <c r="I96">
        <v>5.3706200000000003E-2</v>
      </c>
      <c r="J96">
        <v>5.6383799999999998E-2</v>
      </c>
      <c r="K96">
        <v>6.0494399999999997E-2</v>
      </c>
      <c r="L96">
        <v>6.4364400000000002E-2</v>
      </c>
      <c r="M96">
        <v>6.7278699999999997E-2</v>
      </c>
      <c r="N96">
        <v>6.9297200000000003E-2</v>
      </c>
      <c r="O96">
        <v>7.0321900000000007E-2</v>
      </c>
      <c r="P96">
        <v>7.1014099999999997E-2</v>
      </c>
      <c r="Q96">
        <v>7.1291400000000005E-2</v>
      </c>
      <c r="R96">
        <v>7.13028E-2</v>
      </c>
      <c r="S96">
        <v>7.1044499999999997E-2</v>
      </c>
      <c r="T96">
        <v>7.0580299999999999E-2</v>
      </c>
      <c r="U96">
        <v>6.9872299999999998E-2</v>
      </c>
      <c r="V96">
        <v>6.8897899999999998E-2</v>
      </c>
      <c r="W96">
        <v>6.7759100000000003E-2</v>
      </c>
      <c r="X96">
        <v>6.6500000000000004E-2</v>
      </c>
      <c r="Y96">
        <v>6.5185999999999994E-2</v>
      </c>
      <c r="Z96" s="142" t="s">
        <v>1091</v>
      </c>
    </row>
    <row r="97" spans="1:26">
      <c r="A97" t="s">
        <v>1311</v>
      </c>
      <c r="B97" t="s">
        <v>1278</v>
      </c>
      <c r="C97" t="s">
        <v>1317</v>
      </c>
      <c r="D97" t="s">
        <v>135</v>
      </c>
      <c r="E97">
        <v>0.41612300000000002</v>
      </c>
      <c r="F97">
        <v>1.1438071000000001</v>
      </c>
      <c r="G97">
        <v>1.3391337000000001</v>
      </c>
      <c r="H97">
        <v>1.8440466</v>
      </c>
      <c r="I97">
        <v>3.1112126</v>
      </c>
      <c r="J97">
        <v>3.3702571200000002</v>
      </c>
      <c r="K97">
        <v>3.6429898299999999</v>
      </c>
      <c r="L97">
        <v>3.6767267100000001</v>
      </c>
      <c r="M97">
        <v>3.2309296600000001</v>
      </c>
      <c r="N97">
        <v>2.5433747099999899</v>
      </c>
      <c r="O97">
        <v>2.1657497210000001</v>
      </c>
      <c r="P97">
        <v>1.99925525</v>
      </c>
      <c r="Q97">
        <v>1.8503974831000001</v>
      </c>
      <c r="R97">
        <v>1.6892525917000001</v>
      </c>
      <c r="S97">
        <v>1.5123706494</v>
      </c>
      <c r="T97">
        <v>1.3510676782</v>
      </c>
      <c r="U97">
        <v>1.2094845478</v>
      </c>
      <c r="V97">
        <v>1.0834273058999899</v>
      </c>
      <c r="W97">
        <v>0.96948304779999905</v>
      </c>
      <c r="X97">
        <v>0.86759941529999995</v>
      </c>
      <c r="Y97">
        <v>0.77864522169999995</v>
      </c>
      <c r="Z97" s="142" t="s">
        <v>1091</v>
      </c>
    </row>
    <row r="98" spans="1:26">
      <c r="A98" t="s">
        <v>1311</v>
      </c>
      <c r="B98" t="s">
        <v>1278</v>
      </c>
      <c r="C98" t="s">
        <v>1317</v>
      </c>
      <c r="D98" t="s">
        <v>1160</v>
      </c>
      <c r="E98">
        <v>0.42037600000000003</v>
      </c>
      <c r="F98">
        <v>0.31943100000000002</v>
      </c>
      <c r="G98">
        <v>1.1055600000000001</v>
      </c>
      <c r="H98">
        <v>0.95682999999999996</v>
      </c>
      <c r="I98">
        <v>0.81220199999999998</v>
      </c>
      <c r="J98">
        <v>1.055628</v>
      </c>
      <c r="K98">
        <v>1.380433</v>
      </c>
      <c r="L98">
        <v>1.684015</v>
      </c>
      <c r="M98">
        <v>1.974872</v>
      </c>
      <c r="N98">
        <v>2.2248009999999998</v>
      </c>
      <c r="O98">
        <v>2.4062445000000001</v>
      </c>
      <c r="P98">
        <v>2.5356399000000001</v>
      </c>
      <c r="Q98">
        <v>2.6157751899999999</v>
      </c>
      <c r="R98">
        <v>2.6493530500000002</v>
      </c>
      <c r="S98">
        <v>2.6485670099999998</v>
      </c>
      <c r="T98">
        <v>2.6279886700000001</v>
      </c>
      <c r="U98">
        <v>2.5934524200000002</v>
      </c>
      <c r="V98">
        <v>2.5490317299999998</v>
      </c>
      <c r="W98">
        <v>2.4913336699999999</v>
      </c>
      <c r="X98">
        <v>2.4209672900000001</v>
      </c>
      <c r="Y98">
        <v>2.3445574900000001</v>
      </c>
      <c r="Z98" s="142" t="s">
        <v>1091</v>
      </c>
    </row>
    <row r="99" spans="1:26">
      <c r="A99" t="s">
        <v>1311</v>
      </c>
      <c r="B99" t="s">
        <v>1278</v>
      </c>
      <c r="C99" t="s">
        <v>1317</v>
      </c>
      <c r="D99" t="s">
        <v>132</v>
      </c>
      <c r="E99">
        <v>0.2727</v>
      </c>
      <c r="F99">
        <v>0.53115500000000004</v>
      </c>
      <c r="G99">
        <v>0.58946299999999996</v>
      </c>
      <c r="H99">
        <v>0.88217800000000002</v>
      </c>
      <c r="I99">
        <v>0.91756400000000005</v>
      </c>
      <c r="J99">
        <v>1.315267</v>
      </c>
      <c r="K99">
        <v>1.9766789999999901</v>
      </c>
      <c r="L99">
        <v>2.7182940000000002</v>
      </c>
      <c r="M99">
        <v>3.6679569999999999</v>
      </c>
      <c r="N99">
        <v>4.6987930000000002</v>
      </c>
      <c r="O99">
        <v>5.5140121999999998</v>
      </c>
      <c r="P99">
        <v>6.1731092999999904</v>
      </c>
      <c r="Q99">
        <v>6.7867725700000001</v>
      </c>
      <c r="R99">
        <v>7.3531702199999902</v>
      </c>
      <c r="S99">
        <v>7.8697631499999998</v>
      </c>
      <c r="T99">
        <v>8.3278947999999993</v>
      </c>
      <c r="U99">
        <v>8.7142099999999996</v>
      </c>
      <c r="V99">
        <v>9.0267078999999999</v>
      </c>
      <c r="W99">
        <v>9.2739495999999892</v>
      </c>
      <c r="X99">
        <v>9.4443602000000002</v>
      </c>
      <c r="Y99">
        <v>9.5487061999999998</v>
      </c>
      <c r="Z99" s="142" t="s">
        <v>1091</v>
      </c>
    </row>
    <row r="100" spans="1:26">
      <c r="A100" t="s">
        <v>1311</v>
      </c>
      <c r="B100" t="s">
        <v>1278</v>
      </c>
      <c r="C100" t="s">
        <v>1317</v>
      </c>
      <c r="D100" t="s">
        <v>1375</v>
      </c>
      <c r="E100">
        <v>2.7160799999999999E-2</v>
      </c>
      <c r="F100">
        <v>0.21568100000000001</v>
      </c>
      <c r="G100">
        <v>1.25246E-2</v>
      </c>
      <c r="H100">
        <v>6.1553099999999999E-2</v>
      </c>
      <c r="I100">
        <v>0.203101</v>
      </c>
      <c r="J100">
        <v>0.31624999999999998</v>
      </c>
      <c r="K100">
        <v>0.49613799999999902</v>
      </c>
      <c r="L100">
        <v>0.71146100000000001</v>
      </c>
      <c r="M100">
        <v>1.0012766</v>
      </c>
      <c r="N100">
        <v>1.3282467</v>
      </c>
      <c r="O100">
        <v>1.5985005000000001</v>
      </c>
      <c r="P100">
        <v>1.82371836</v>
      </c>
      <c r="Q100">
        <v>2.03092618999999</v>
      </c>
      <c r="R100">
        <v>2.19349192</v>
      </c>
      <c r="S100">
        <v>2.2955169799999999</v>
      </c>
      <c r="T100">
        <v>2.3435444599999999</v>
      </c>
      <c r="U100">
        <v>2.35419818</v>
      </c>
      <c r="V100">
        <v>2.34607166999999</v>
      </c>
      <c r="W100">
        <v>2.3512608199999998</v>
      </c>
      <c r="X100">
        <v>2.38319382999999</v>
      </c>
      <c r="Y100">
        <v>2.4360940499999999</v>
      </c>
      <c r="Z100" s="142" t="s">
        <v>1091</v>
      </c>
    </row>
    <row r="101" spans="1:26">
      <c r="A101" t="s">
        <v>1311</v>
      </c>
      <c r="B101" t="s">
        <v>1278</v>
      </c>
      <c r="C101" t="s">
        <v>1317</v>
      </c>
      <c r="D101" t="s">
        <v>141</v>
      </c>
      <c r="E101">
        <v>0</v>
      </c>
      <c r="F101">
        <v>0</v>
      </c>
      <c r="G101">
        <v>0</v>
      </c>
      <c r="H101">
        <v>0</v>
      </c>
      <c r="I101">
        <v>0</v>
      </c>
      <c r="J101">
        <v>0</v>
      </c>
      <c r="K101">
        <v>5.025234E-3</v>
      </c>
      <c r="L101">
        <v>1.4333211999999901E-2</v>
      </c>
      <c r="M101">
        <v>3.2450658E-2</v>
      </c>
      <c r="N101">
        <v>5.9466965999999899E-2</v>
      </c>
      <c r="O101">
        <v>8.6881537999999994E-2</v>
      </c>
      <c r="P101">
        <v>0.11417172759999999</v>
      </c>
      <c r="Q101">
        <v>0.14404304370000001</v>
      </c>
      <c r="R101">
        <v>0.17430924365</v>
      </c>
      <c r="S101">
        <v>0.20146128528999999</v>
      </c>
      <c r="T101">
        <v>0.22391615540000001</v>
      </c>
      <c r="U101">
        <v>0.24228813560000001</v>
      </c>
      <c r="V101">
        <v>0.257964052699999</v>
      </c>
      <c r="W101">
        <v>0.273567963999999</v>
      </c>
      <c r="X101">
        <v>0.29032317829999899</v>
      </c>
      <c r="Y101">
        <v>0.3078190817</v>
      </c>
      <c r="Z101" s="142" t="s">
        <v>1091</v>
      </c>
    </row>
    <row r="102" spans="1:26">
      <c r="A102" t="s">
        <v>1311</v>
      </c>
      <c r="B102" t="s">
        <v>1278</v>
      </c>
      <c r="C102" t="s">
        <v>1317</v>
      </c>
      <c r="D102" t="s">
        <v>1372</v>
      </c>
      <c r="E102">
        <v>0.190306</v>
      </c>
      <c r="F102">
        <v>0.38786700000000002</v>
      </c>
      <c r="G102">
        <v>0.38621499999999997</v>
      </c>
      <c r="H102">
        <v>0.83086400000000005</v>
      </c>
      <c r="I102">
        <v>0.76227900000000004</v>
      </c>
      <c r="J102">
        <v>0.96781899999999998</v>
      </c>
      <c r="K102">
        <v>1.2533699999999901</v>
      </c>
      <c r="L102">
        <v>1.5280320000000001</v>
      </c>
      <c r="M102">
        <v>1.791544</v>
      </c>
      <c r="N102">
        <v>2.0230090000000001</v>
      </c>
      <c r="O102">
        <v>2.1943893000000001</v>
      </c>
      <c r="P102">
        <v>2.2934887499999999</v>
      </c>
      <c r="Q102">
        <v>2.3420232699999999</v>
      </c>
      <c r="R102">
        <v>2.33929002</v>
      </c>
      <c r="S102">
        <v>2.3018417899999899</v>
      </c>
      <c r="T102">
        <v>2.2527544000000002</v>
      </c>
      <c r="U102">
        <v>2.1927743799999999</v>
      </c>
      <c r="V102">
        <v>2.1195999099999998</v>
      </c>
      <c r="W102">
        <v>2.03672801</v>
      </c>
      <c r="X102">
        <v>1.9477116999999999</v>
      </c>
      <c r="Y102">
        <v>1.8576674</v>
      </c>
      <c r="Z102" s="142" t="s">
        <v>1091</v>
      </c>
    </row>
    <row r="103" spans="1:26">
      <c r="A103" t="s">
        <v>1311</v>
      </c>
      <c r="B103" t="s">
        <v>1278</v>
      </c>
      <c r="C103" t="s">
        <v>1315</v>
      </c>
      <c r="D103" t="s">
        <v>1372</v>
      </c>
      <c r="E103">
        <v>6.6180699999999995E-2</v>
      </c>
      <c r="F103">
        <v>0.206454</v>
      </c>
      <c r="G103">
        <v>0.22725799999999999</v>
      </c>
      <c r="H103">
        <v>0.32156899999999999</v>
      </c>
      <c r="I103">
        <v>0.51764100000000002</v>
      </c>
      <c r="J103">
        <v>0.63228600000000001</v>
      </c>
      <c r="K103">
        <v>0.79473400000000005</v>
      </c>
      <c r="L103">
        <v>0.94331100000000001</v>
      </c>
      <c r="M103">
        <v>1.0728</v>
      </c>
      <c r="N103">
        <v>1.18143</v>
      </c>
      <c r="O103">
        <v>1.27521</v>
      </c>
      <c r="P103">
        <v>1.35399</v>
      </c>
      <c r="Q103">
        <v>1.41628</v>
      </c>
      <c r="R103">
        <v>1.45729</v>
      </c>
      <c r="S103">
        <v>1.4788399999999999</v>
      </c>
      <c r="T103">
        <v>1.4882</v>
      </c>
      <c r="U103">
        <v>1.48641</v>
      </c>
      <c r="V103">
        <v>1.4743200000000001</v>
      </c>
      <c r="W103">
        <v>1.45566</v>
      </c>
      <c r="X103">
        <v>1.43147</v>
      </c>
      <c r="Y103">
        <v>1.4023300000000001</v>
      </c>
      <c r="Z103" s="142" t="s">
        <v>1091</v>
      </c>
    </row>
    <row r="104" spans="1:26">
      <c r="A104" t="s">
        <v>1311</v>
      </c>
      <c r="B104" t="s">
        <v>1278</v>
      </c>
      <c r="C104" t="s">
        <v>1310</v>
      </c>
      <c r="D104" t="s">
        <v>132</v>
      </c>
      <c r="E104">
        <v>0</v>
      </c>
      <c r="F104">
        <v>0</v>
      </c>
      <c r="G104">
        <v>2.1139000000000002E-2</v>
      </c>
      <c r="H104">
        <v>3.8595200000000003E-2</v>
      </c>
      <c r="I104">
        <v>4.5125400000000003E-2</v>
      </c>
      <c r="J104">
        <v>5.5456699999999998E-2</v>
      </c>
      <c r="K104">
        <v>6.6281399999999893E-2</v>
      </c>
      <c r="L104">
        <v>7.6076699999999997E-2</v>
      </c>
      <c r="M104">
        <v>8.4866109999999995E-2</v>
      </c>
      <c r="N104">
        <v>9.2495389999999997E-2</v>
      </c>
      <c r="O104">
        <v>9.8815829999999993E-2</v>
      </c>
      <c r="P104">
        <v>0.10433416500000001</v>
      </c>
      <c r="Q104">
        <v>0.109070946</v>
      </c>
      <c r="R104">
        <v>0.113084842</v>
      </c>
      <c r="S104">
        <v>0.11612892999999901</v>
      </c>
      <c r="T104">
        <v>0.118321205</v>
      </c>
      <c r="U104">
        <v>0.119591234999999</v>
      </c>
      <c r="V104">
        <v>0.119945127</v>
      </c>
      <c r="W104">
        <v>0.119713072</v>
      </c>
      <c r="X104">
        <v>0.11907873599999901</v>
      </c>
      <c r="Y104">
        <v>0.118158109</v>
      </c>
      <c r="Z104" s="142" t="s">
        <v>1091</v>
      </c>
    </row>
    <row r="105" spans="1:26">
      <c r="A105" t="s">
        <v>1311</v>
      </c>
      <c r="B105" t="s">
        <v>1278</v>
      </c>
      <c r="C105" t="s">
        <v>1446</v>
      </c>
      <c r="D105" t="s">
        <v>135</v>
      </c>
      <c r="E105">
        <v>4.8160499999999997E-3</v>
      </c>
      <c r="F105">
        <v>9.1188699999999994E-3</v>
      </c>
      <c r="G105">
        <v>1.2701199999999999E-2</v>
      </c>
      <c r="H105">
        <v>1.2701199999999999E-2</v>
      </c>
      <c r="I105">
        <v>1.2701199999999999E-2</v>
      </c>
      <c r="J105">
        <v>1.653253E-2</v>
      </c>
      <c r="K105">
        <v>2.3301229999999999E-2</v>
      </c>
      <c r="L105">
        <v>2.9910229999999899E-2</v>
      </c>
      <c r="M105">
        <v>3.8219939999999897E-2</v>
      </c>
      <c r="N105">
        <v>4.7141199999999897E-2</v>
      </c>
      <c r="O105">
        <v>5.3304051999999998E-2</v>
      </c>
      <c r="P105">
        <v>5.6792326999999997E-2</v>
      </c>
      <c r="Q105">
        <v>5.8569187199999997E-2</v>
      </c>
      <c r="R105">
        <v>5.8833076300000002E-2</v>
      </c>
      <c r="S105">
        <v>5.8041361899999998E-2</v>
      </c>
      <c r="T105">
        <v>5.6722757999999998E-2</v>
      </c>
      <c r="U105">
        <v>5.5012570999999899E-2</v>
      </c>
      <c r="V105">
        <v>5.2934178999999998E-2</v>
      </c>
      <c r="W105">
        <v>5.0610265000000002E-2</v>
      </c>
      <c r="X105">
        <v>4.8185774000000001E-2</v>
      </c>
      <c r="Y105">
        <v>4.5813962E-2</v>
      </c>
      <c r="Z105" s="142" t="s">
        <v>1091</v>
      </c>
    </row>
    <row r="106" spans="1:26">
      <c r="A106" t="s">
        <v>1311</v>
      </c>
      <c r="B106" t="s">
        <v>1278</v>
      </c>
      <c r="C106" t="s">
        <v>1446</v>
      </c>
      <c r="D106" t="s">
        <v>1160</v>
      </c>
      <c r="E106">
        <v>0.23116800000000001</v>
      </c>
      <c r="F106">
        <v>0.43770500000000001</v>
      </c>
      <c r="G106">
        <v>0.60966100000000001</v>
      </c>
      <c r="H106">
        <v>0.60966100000000001</v>
      </c>
      <c r="I106">
        <v>0.60966100000000001</v>
      </c>
      <c r="J106">
        <v>0.78194999999999903</v>
      </c>
      <c r="K106">
        <v>1.023509</v>
      </c>
      <c r="L106">
        <v>1.227762</v>
      </c>
      <c r="M106">
        <v>1.4305760000000001</v>
      </c>
      <c r="N106">
        <v>1.6057828000000001</v>
      </c>
      <c r="O106">
        <v>1.7184268999999901</v>
      </c>
      <c r="P106">
        <v>1.79368971</v>
      </c>
      <c r="Q106">
        <v>1.8424242799999999</v>
      </c>
      <c r="R106">
        <v>1.86924859</v>
      </c>
      <c r="S106">
        <v>1.8804169399999999</v>
      </c>
      <c r="T106">
        <v>1.8786059399999999</v>
      </c>
      <c r="U106">
        <v>1.8639146499999999</v>
      </c>
      <c r="V106">
        <v>1.8370081699999901</v>
      </c>
      <c r="W106">
        <v>1.7997471199999999</v>
      </c>
      <c r="X106">
        <v>1.75518431</v>
      </c>
      <c r="Y106">
        <v>1.70640455999999</v>
      </c>
      <c r="Z106" s="142" t="s">
        <v>1091</v>
      </c>
    </row>
    <row r="107" spans="1:26">
      <c r="A107" t="s">
        <v>1311</v>
      </c>
      <c r="B107" t="s">
        <v>1278</v>
      </c>
      <c r="C107" t="s">
        <v>1446</v>
      </c>
      <c r="D107" t="s">
        <v>1375</v>
      </c>
      <c r="E107">
        <v>2.4080199999999999E-3</v>
      </c>
      <c r="F107">
        <v>4.5594399999999997E-3</v>
      </c>
      <c r="G107">
        <v>6.3506700000000001E-3</v>
      </c>
      <c r="H107">
        <v>6.3506700000000001E-3</v>
      </c>
      <c r="I107">
        <v>6.3506700000000001E-3</v>
      </c>
      <c r="J107">
        <v>8.0262800000000002E-3</v>
      </c>
      <c r="K107">
        <v>1.1144329999999999E-2</v>
      </c>
      <c r="L107">
        <v>1.424838E-2</v>
      </c>
      <c r="M107">
        <v>1.7953139999999999E-2</v>
      </c>
      <c r="N107">
        <v>2.1755245999999999E-2</v>
      </c>
      <c r="O107">
        <v>2.4756927000000001E-2</v>
      </c>
      <c r="P107">
        <v>2.7235255E-2</v>
      </c>
      <c r="Q107">
        <v>2.9507022299999901E-2</v>
      </c>
      <c r="R107">
        <v>3.09326277999999E-2</v>
      </c>
      <c r="S107">
        <v>3.12377842E-2</v>
      </c>
      <c r="T107">
        <v>3.06454439E-2</v>
      </c>
      <c r="U107">
        <v>2.94717545999999E-2</v>
      </c>
      <c r="V107">
        <v>2.7992124199999999E-2</v>
      </c>
      <c r="W107">
        <v>2.6977099299999901E-2</v>
      </c>
      <c r="X107">
        <v>2.66844982E-2</v>
      </c>
      <c r="Y107">
        <v>2.6927691699999999E-2</v>
      </c>
      <c r="Z107" s="142" t="s">
        <v>1091</v>
      </c>
    </row>
    <row r="108" spans="1:26">
      <c r="A108" t="s">
        <v>1311</v>
      </c>
      <c r="B108" t="s">
        <v>1278</v>
      </c>
      <c r="C108" t="s">
        <v>1446</v>
      </c>
      <c r="D108" t="s">
        <v>141</v>
      </c>
      <c r="E108">
        <v>0</v>
      </c>
      <c r="F108">
        <v>0</v>
      </c>
      <c r="G108">
        <v>0</v>
      </c>
      <c r="H108">
        <v>0</v>
      </c>
      <c r="I108">
        <v>0</v>
      </c>
      <c r="J108">
        <v>0</v>
      </c>
      <c r="K108" s="625">
        <v>5.9989500000000003E-4</v>
      </c>
      <c r="L108">
        <v>1.3736617E-3</v>
      </c>
      <c r="M108">
        <v>3.1346834999999998E-3</v>
      </c>
      <c r="N108">
        <v>5.2010388999999997E-3</v>
      </c>
      <c r="O108">
        <v>5.9606436E-3</v>
      </c>
      <c r="P108">
        <v>5.9995820299999997E-3</v>
      </c>
      <c r="Q108">
        <v>6.8263879300000004E-3</v>
      </c>
      <c r="R108">
        <v>7.2785967199999997E-3</v>
      </c>
      <c r="S108">
        <v>6.955005272E-3</v>
      </c>
      <c r="T108">
        <v>6.2927022900000004E-3</v>
      </c>
      <c r="U108">
        <v>5.8427175499999899E-3</v>
      </c>
      <c r="V108">
        <v>5.5855790899999999E-3</v>
      </c>
      <c r="W108">
        <v>5.5777179999999997E-3</v>
      </c>
      <c r="X108">
        <v>5.5926541099999899E-3</v>
      </c>
      <c r="Y108">
        <v>5.5128964699999996E-3</v>
      </c>
      <c r="Z108" s="142" t="s">
        <v>1091</v>
      </c>
    </row>
    <row r="109" spans="1:26">
      <c r="A109" t="s">
        <v>1311</v>
      </c>
      <c r="B109" t="s">
        <v>1278</v>
      </c>
      <c r="C109" t="s">
        <v>1446</v>
      </c>
      <c r="D109" t="s">
        <v>1372</v>
      </c>
      <c r="E109">
        <v>2.4080199999999999E-3</v>
      </c>
      <c r="F109">
        <v>4.5594399999999997E-3</v>
      </c>
      <c r="G109">
        <v>6.3506700000000001E-3</v>
      </c>
      <c r="H109">
        <v>6.3506700000000001E-3</v>
      </c>
      <c r="I109">
        <v>6.3506700000000001E-3</v>
      </c>
      <c r="J109">
        <v>4.5211599999999998E-3</v>
      </c>
      <c r="K109">
        <v>6.445582E-3</v>
      </c>
      <c r="L109">
        <v>7.9684519999999991E-3</v>
      </c>
      <c r="M109">
        <v>9.8337430000000007E-3</v>
      </c>
      <c r="N109">
        <v>1.1334822E-2</v>
      </c>
      <c r="O109">
        <v>1.17246849999999E-2</v>
      </c>
      <c r="P109">
        <v>1.1142010000000001E-2</v>
      </c>
      <c r="Q109">
        <v>1.130581259E-2</v>
      </c>
      <c r="R109">
        <v>1.11250069E-2</v>
      </c>
      <c r="S109">
        <v>1.0661798E-2</v>
      </c>
      <c r="T109">
        <v>1.0084506E-2</v>
      </c>
      <c r="U109">
        <v>9.3424843000000004E-3</v>
      </c>
      <c r="V109">
        <v>8.5386022999999998E-3</v>
      </c>
      <c r="W109">
        <v>7.9321882000000007E-3</v>
      </c>
      <c r="X109">
        <v>7.3495585999999898E-3</v>
      </c>
      <c r="Y109">
        <v>6.7690596999999998E-3</v>
      </c>
      <c r="Z109" s="142" t="s">
        <v>1091</v>
      </c>
    </row>
    <row r="110" spans="1:26">
      <c r="A110" t="s">
        <v>1311</v>
      </c>
      <c r="B110" t="s">
        <v>1278</v>
      </c>
      <c r="C110" t="s">
        <v>1445</v>
      </c>
      <c r="D110" t="s">
        <v>135</v>
      </c>
      <c r="E110">
        <v>0.38197599999999998</v>
      </c>
      <c r="F110">
        <v>0.371861</v>
      </c>
      <c r="G110">
        <v>0.43878400000000001</v>
      </c>
      <c r="H110">
        <v>0.46085100000000001</v>
      </c>
      <c r="I110">
        <v>0.37279800000000002</v>
      </c>
      <c r="J110">
        <v>0.3983006</v>
      </c>
      <c r="K110">
        <v>0.43037832999999998</v>
      </c>
      <c r="L110">
        <v>0.455861091</v>
      </c>
      <c r="M110">
        <v>0.47024102600000001</v>
      </c>
      <c r="N110">
        <v>0.47405465599999902</v>
      </c>
      <c r="O110">
        <v>0.47749083730000003</v>
      </c>
      <c r="P110">
        <v>0.48278547630000002</v>
      </c>
      <c r="Q110">
        <v>0.48445922179000001</v>
      </c>
      <c r="R110">
        <v>0.48147894653000001</v>
      </c>
      <c r="S110">
        <v>0.47601938217999901</v>
      </c>
      <c r="T110">
        <v>0.47076062359999898</v>
      </c>
      <c r="U110">
        <v>0.46484007100000002</v>
      </c>
      <c r="V110">
        <v>0.45682710710000002</v>
      </c>
      <c r="W110">
        <v>0.44654266240000001</v>
      </c>
      <c r="X110">
        <v>0.435372875099999</v>
      </c>
      <c r="Y110">
        <v>0.42446081520000001</v>
      </c>
      <c r="Z110" s="142" t="s">
        <v>1091</v>
      </c>
    </row>
    <row r="111" spans="1:26">
      <c r="A111" t="s">
        <v>1311</v>
      </c>
      <c r="B111" t="s">
        <v>1278</v>
      </c>
      <c r="C111" t="s">
        <v>1445</v>
      </c>
      <c r="D111" t="s">
        <v>132</v>
      </c>
      <c r="E111">
        <v>0</v>
      </c>
      <c r="F111">
        <v>0</v>
      </c>
      <c r="G111">
        <v>0</v>
      </c>
      <c r="H111">
        <v>0</v>
      </c>
      <c r="I111">
        <v>0</v>
      </c>
      <c r="J111">
        <v>0</v>
      </c>
      <c r="K111" s="625">
        <v>6.4619950000000003E-4</v>
      </c>
      <c r="L111">
        <v>2.6916181999999999E-3</v>
      </c>
      <c r="M111">
        <v>8.6398971000000001E-3</v>
      </c>
      <c r="N111">
        <v>1.7726869900000001E-2</v>
      </c>
      <c r="O111">
        <v>2.4738965599999999E-2</v>
      </c>
      <c r="P111">
        <v>2.92176047E-2</v>
      </c>
      <c r="Q111">
        <v>3.3794083099999997E-2</v>
      </c>
      <c r="R111">
        <v>3.8559094820000001E-2</v>
      </c>
      <c r="S111">
        <v>4.2667157599999998E-2</v>
      </c>
      <c r="T111">
        <v>4.5190414800000002E-2</v>
      </c>
      <c r="U111">
        <v>4.66676446999999E-2</v>
      </c>
      <c r="V111">
        <v>4.7901922899999998E-2</v>
      </c>
      <c r="W111">
        <v>4.92894875E-2</v>
      </c>
      <c r="X111">
        <v>5.04765639E-2</v>
      </c>
      <c r="Y111">
        <v>5.1219861499999901E-2</v>
      </c>
      <c r="Z111" s="142" t="s">
        <v>1091</v>
      </c>
    </row>
    <row r="112" spans="1:26">
      <c r="A112" t="s">
        <v>1311</v>
      </c>
      <c r="B112" t="s">
        <v>1278</v>
      </c>
      <c r="C112" t="s">
        <v>1445</v>
      </c>
      <c r="D112" t="s">
        <v>1372</v>
      </c>
      <c r="E112">
        <v>4.8144700000000004E-3</v>
      </c>
      <c r="F112">
        <v>4.3536199999999999E-3</v>
      </c>
      <c r="G112" s="625">
        <v>4.1864700000000002E-4</v>
      </c>
      <c r="H112" s="625">
        <v>2.0930699999999999E-4</v>
      </c>
      <c r="I112" s="625">
        <v>2.51139E-4</v>
      </c>
      <c r="J112" s="625">
        <v>2.6217249999999998E-4</v>
      </c>
      <c r="K112" s="625">
        <v>2.7603470999999899E-4</v>
      </c>
      <c r="L112" s="625">
        <v>2.8107100700000001E-4</v>
      </c>
      <c r="M112" s="625">
        <v>2.6608117799999998E-4</v>
      </c>
      <c r="N112" s="625">
        <v>2.38734689999999E-4</v>
      </c>
      <c r="O112" s="625">
        <v>2.2363263299999999E-4</v>
      </c>
      <c r="P112" s="625">
        <v>2.17338059999999E-4</v>
      </c>
      <c r="Q112" s="625">
        <v>2.1277134959999999E-4</v>
      </c>
      <c r="R112" s="625">
        <v>2.0753739409999899E-4</v>
      </c>
      <c r="S112" s="625">
        <v>2.021015264E-4</v>
      </c>
      <c r="T112" s="625">
        <v>1.9801849730000001E-4</v>
      </c>
      <c r="U112" s="625">
        <v>1.9391350730000001E-4</v>
      </c>
      <c r="V112" s="625">
        <v>1.8835203420000001E-4</v>
      </c>
      <c r="W112" s="625">
        <v>1.8188041390000001E-4</v>
      </c>
      <c r="X112" s="625">
        <v>1.7531826079999999E-4</v>
      </c>
      <c r="Y112" s="625">
        <v>1.6915789319999901E-4</v>
      </c>
      <c r="Z112" s="142" t="s">
        <v>1091</v>
      </c>
    </row>
    <row r="113" spans="1:26">
      <c r="A113" t="s">
        <v>1311</v>
      </c>
      <c r="B113" t="s">
        <v>1278</v>
      </c>
      <c r="C113" t="s">
        <v>1445</v>
      </c>
      <c r="D113" t="s">
        <v>1444</v>
      </c>
      <c r="E113">
        <v>0</v>
      </c>
      <c r="F113">
        <v>0</v>
      </c>
      <c r="G113">
        <v>0</v>
      </c>
      <c r="H113">
        <v>0</v>
      </c>
      <c r="I113">
        <v>0</v>
      </c>
      <c r="J113">
        <v>0</v>
      </c>
      <c r="K113" s="625">
        <v>1.4823E-5</v>
      </c>
      <c r="L113" s="625">
        <v>9.7665900000000003E-5</v>
      </c>
      <c r="M113" s="625">
        <v>4.1097630000000001E-4</v>
      </c>
      <c r="N113" s="625">
        <v>9.7967592999999992E-4</v>
      </c>
      <c r="O113">
        <v>1.4625187100000001E-3</v>
      </c>
      <c r="P113">
        <v>1.78130873E-3</v>
      </c>
      <c r="Q113">
        <v>2.1811503999999999E-3</v>
      </c>
      <c r="R113">
        <v>2.7252103000000001E-3</v>
      </c>
      <c r="S113">
        <v>3.2825712999999999E-3</v>
      </c>
      <c r="T113">
        <v>3.6788391999999998E-3</v>
      </c>
      <c r="U113">
        <v>3.9598013000000003E-3</v>
      </c>
      <c r="V113">
        <v>4.2477189999999996E-3</v>
      </c>
      <c r="W113">
        <v>4.5920539999999999E-3</v>
      </c>
      <c r="X113">
        <v>4.9238700000000003E-3</v>
      </c>
      <c r="Y113">
        <v>5.1924829999999899E-3</v>
      </c>
      <c r="Z113" s="142" t="s">
        <v>1091</v>
      </c>
    </row>
    <row r="114" spans="1:26">
      <c r="A114" t="s">
        <v>1311</v>
      </c>
      <c r="B114" t="s">
        <v>1278</v>
      </c>
      <c r="C114" t="s">
        <v>1443</v>
      </c>
      <c r="D114" t="s">
        <v>1160</v>
      </c>
      <c r="E114">
        <v>5.3957400000000003E-2</v>
      </c>
      <c r="F114">
        <v>5.69297E-2</v>
      </c>
      <c r="G114">
        <v>7.4134000000000005E-2</v>
      </c>
      <c r="H114">
        <v>2.6706899999999999E-2</v>
      </c>
      <c r="I114">
        <v>2.9301299999999999E-2</v>
      </c>
      <c r="J114">
        <v>3.600979E-2</v>
      </c>
      <c r="K114">
        <v>4.279968E-2</v>
      </c>
      <c r="L114">
        <v>4.8952059999999999E-2</v>
      </c>
      <c r="M114">
        <v>5.4275929999999903E-2</v>
      </c>
      <c r="N114">
        <v>5.8806310000000001E-2</v>
      </c>
      <c r="O114">
        <v>6.2677559999999993E-2</v>
      </c>
      <c r="P114">
        <v>6.6118516000000002E-2</v>
      </c>
      <c r="Q114">
        <v>6.9005779599999997E-2</v>
      </c>
      <c r="R114">
        <v>7.1375349000000005E-2</v>
      </c>
      <c r="S114">
        <v>7.3123178999999996E-2</v>
      </c>
      <c r="T114">
        <v>7.4391153000000002E-2</v>
      </c>
      <c r="U114">
        <v>7.5132525999999894E-2</v>
      </c>
      <c r="V114">
        <v>7.5316099999999997E-2</v>
      </c>
      <c r="W114">
        <v>7.5107450000000006E-2</v>
      </c>
      <c r="X114">
        <v>7.4649322999999906E-2</v>
      </c>
      <c r="Y114">
        <v>7.4031745999999996E-2</v>
      </c>
      <c r="Z114" s="142" t="s">
        <v>1091</v>
      </c>
    </row>
    <row r="115" spans="1:26">
      <c r="A115" t="s">
        <v>1311</v>
      </c>
      <c r="B115" t="s">
        <v>1278</v>
      </c>
      <c r="C115" t="s">
        <v>1443</v>
      </c>
      <c r="D115" t="s">
        <v>132</v>
      </c>
      <c r="E115">
        <v>0</v>
      </c>
      <c r="F115">
        <v>0</v>
      </c>
      <c r="G115">
        <v>0</v>
      </c>
      <c r="H115">
        <v>0</v>
      </c>
      <c r="I115">
        <v>0</v>
      </c>
      <c r="J115">
        <v>0</v>
      </c>
      <c r="K115" s="625">
        <v>1.080532E-4</v>
      </c>
      <c r="L115" s="625">
        <v>1.91579723E-4</v>
      </c>
      <c r="M115" s="625">
        <v>3.4216893500000001E-4</v>
      </c>
      <c r="N115" s="625">
        <v>5.0064475799999997E-4</v>
      </c>
      <c r="O115" s="625">
        <v>5.7627272999999997E-4</v>
      </c>
      <c r="P115" s="625">
        <v>6.2557812600000005E-4</v>
      </c>
      <c r="Q115" s="625">
        <v>6.9898801799999895E-4</v>
      </c>
      <c r="R115" s="625">
        <v>7.898814904E-4</v>
      </c>
      <c r="S115" s="625">
        <v>8.7405064429999998E-4</v>
      </c>
      <c r="T115" s="625">
        <v>9.2957387429999996E-4</v>
      </c>
      <c r="U115" s="625">
        <v>9.5926903059999997E-4</v>
      </c>
      <c r="V115" s="625">
        <v>9.7606497629999995E-4</v>
      </c>
      <c r="W115" s="625">
        <v>9.9796802880000005E-4</v>
      </c>
      <c r="X115">
        <v>1.0147296836E-3</v>
      </c>
      <c r="Y115">
        <v>1.0214157772E-3</v>
      </c>
      <c r="Z115" s="142" t="s">
        <v>1091</v>
      </c>
    </row>
    <row r="116" spans="1:26">
      <c r="A116" t="s">
        <v>1311</v>
      </c>
      <c r="B116" t="s">
        <v>1278</v>
      </c>
      <c r="C116" t="s">
        <v>1442</v>
      </c>
      <c r="D116" t="s">
        <v>132</v>
      </c>
      <c r="E116" s="625">
        <v>1.25933E-4</v>
      </c>
      <c r="F116" s="625">
        <v>9.4458500000000004E-5</v>
      </c>
      <c r="G116" s="625">
        <v>4.1463300000000003E-4</v>
      </c>
      <c r="H116" s="625">
        <v>1.6513300000000001E-4</v>
      </c>
      <c r="I116" s="625">
        <v>1.8514000000000001E-4</v>
      </c>
      <c r="J116" s="625">
        <v>2.62728E-4</v>
      </c>
      <c r="K116" s="625">
        <v>3.3168899999999997E-4</v>
      </c>
      <c r="L116" s="625">
        <v>4.0776799999999998E-4</v>
      </c>
      <c r="M116" s="625">
        <v>4.7510400000000001E-4</v>
      </c>
      <c r="N116" s="625">
        <v>5.2820199999999997E-4</v>
      </c>
      <c r="O116" s="625">
        <v>5.6812300000000002E-4</v>
      </c>
      <c r="P116" s="625">
        <v>5.9896099999999996E-4</v>
      </c>
      <c r="Q116" s="625">
        <v>6.2205099999999998E-4</v>
      </c>
      <c r="R116" s="625">
        <v>6.4467799999999998E-4</v>
      </c>
      <c r="S116" s="625">
        <v>6.7853599999999998E-4</v>
      </c>
      <c r="T116" s="625">
        <v>7.4081400000000001E-4</v>
      </c>
      <c r="U116" s="625">
        <v>8.5048000000000003E-4</v>
      </c>
      <c r="V116">
        <v>1.0333E-3</v>
      </c>
      <c r="W116">
        <v>1.3128300000000001E-3</v>
      </c>
      <c r="X116">
        <v>1.5623799999999999E-3</v>
      </c>
      <c r="Y116">
        <v>1.28897E-3</v>
      </c>
      <c r="Z116" s="142" t="s">
        <v>1091</v>
      </c>
    </row>
    <row r="117" spans="1:26">
      <c r="A117" t="s">
        <v>1311</v>
      </c>
      <c r="B117" t="s">
        <v>1278</v>
      </c>
      <c r="C117" t="s">
        <v>1441</v>
      </c>
      <c r="D117" t="s">
        <v>132</v>
      </c>
      <c r="E117">
        <v>1.7015299999999999E-3</v>
      </c>
      <c r="F117">
        <v>8.9592300000000003E-3</v>
      </c>
      <c r="G117">
        <v>1.0956199999999999E-2</v>
      </c>
      <c r="H117">
        <v>2.2161299999999998E-2</v>
      </c>
      <c r="I117">
        <v>2.97603E-2</v>
      </c>
      <c r="J117">
        <v>4.7758700000000001E-2</v>
      </c>
      <c r="K117">
        <v>7.3048199999999994E-2</v>
      </c>
      <c r="L117">
        <v>9.2597499999999999E-2</v>
      </c>
      <c r="M117">
        <v>0.11210299999999999</v>
      </c>
      <c r="N117">
        <v>0.13137499999999999</v>
      </c>
      <c r="O117">
        <v>0.150258</v>
      </c>
      <c r="P117">
        <v>0.16883100000000001</v>
      </c>
      <c r="Q117">
        <v>0.18625700000000001</v>
      </c>
      <c r="R117">
        <v>0.201266</v>
      </c>
      <c r="S117">
        <v>0.21334700000000001</v>
      </c>
      <c r="T117">
        <v>0.22181600000000001</v>
      </c>
      <c r="U117">
        <v>0.22594500000000001</v>
      </c>
      <c r="V117">
        <v>0.22605700000000001</v>
      </c>
      <c r="W117">
        <v>0.22228700000000001</v>
      </c>
      <c r="X117">
        <v>0.214808</v>
      </c>
      <c r="Y117">
        <v>0.20554900000000001</v>
      </c>
      <c r="Z117" s="142" t="s">
        <v>1091</v>
      </c>
    </row>
    <row r="118" spans="1:26">
      <c r="A118" t="s">
        <v>1311</v>
      </c>
      <c r="B118" t="s">
        <v>1278</v>
      </c>
      <c r="C118" t="s">
        <v>1440</v>
      </c>
      <c r="D118" t="s">
        <v>132</v>
      </c>
      <c r="E118" s="625">
        <v>2.1721699999999999E-4</v>
      </c>
      <c r="F118" s="625">
        <v>2.4981E-4</v>
      </c>
      <c r="G118" s="625">
        <v>7.6260599999999998E-4</v>
      </c>
      <c r="H118" s="625">
        <v>4.5894700000000002E-4</v>
      </c>
      <c r="I118" s="625">
        <v>5.0724600000000004E-4</v>
      </c>
      <c r="J118" s="625">
        <v>6.7135700000000003E-4</v>
      </c>
      <c r="K118" s="625">
        <v>8.7227400000000003E-4</v>
      </c>
      <c r="L118">
        <v>1.0832000000000001E-3</v>
      </c>
      <c r="M118">
        <v>1.27772E-3</v>
      </c>
      <c r="N118">
        <v>1.4383499999999999E-3</v>
      </c>
      <c r="O118">
        <v>1.56161E-3</v>
      </c>
      <c r="P118">
        <v>1.65021E-3</v>
      </c>
      <c r="Q118">
        <v>1.6944799999999999E-3</v>
      </c>
      <c r="R118">
        <v>1.6948899999999999E-3</v>
      </c>
      <c r="S118">
        <v>1.6581E-3</v>
      </c>
      <c r="T118">
        <v>1.59841E-3</v>
      </c>
      <c r="U118">
        <v>1.53005E-3</v>
      </c>
      <c r="V118">
        <v>1.4750799999999999E-3</v>
      </c>
      <c r="W118">
        <v>1.4476000000000001E-3</v>
      </c>
      <c r="X118">
        <v>1.5491599999999999E-3</v>
      </c>
      <c r="Y118">
        <v>1.30276E-3</v>
      </c>
      <c r="Z118" s="142" t="s">
        <v>1091</v>
      </c>
    </row>
    <row r="119" spans="1:26">
      <c r="A119" t="s">
        <v>1311</v>
      </c>
      <c r="B119" t="s">
        <v>1278</v>
      </c>
      <c r="C119" t="s">
        <v>1439</v>
      </c>
      <c r="D119" t="s">
        <v>132</v>
      </c>
      <c r="E119" s="625">
        <v>2.77051E-4</v>
      </c>
      <c r="F119" s="625">
        <v>3.71374E-4</v>
      </c>
      <c r="G119">
        <v>1.0042899999999999E-3</v>
      </c>
      <c r="H119" s="625">
        <v>7.5578099999999997E-4</v>
      </c>
      <c r="I119" s="625">
        <v>8.3554400000000002E-4</v>
      </c>
      <c r="J119">
        <v>1.08227E-3</v>
      </c>
      <c r="K119">
        <v>1.43333E-3</v>
      </c>
      <c r="L119">
        <v>1.7951600000000001E-3</v>
      </c>
      <c r="M119">
        <v>2.1381299999999998E-3</v>
      </c>
      <c r="N119">
        <v>2.4332999999999998E-3</v>
      </c>
      <c r="O119">
        <v>2.67162E-3</v>
      </c>
      <c r="P119">
        <v>2.8533400000000002E-3</v>
      </c>
      <c r="Q119">
        <v>2.9546799999999999E-3</v>
      </c>
      <c r="R119">
        <v>2.9645399999999999E-3</v>
      </c>
      <c r="S119">
        <v>2.8794200000000002E-3</v>
      </c>
      <c r="T119">
        <v>2.7060700000000001E-3</v>
      </c>
      <c r="U119">
        <v>2.4536900000000001E-3</v>
      </c>
      <c r="V119">
        <v>2.1481E-3</v>
      </c>
      <c r="W119">
        <v>1.80799E-3</v>
      </c>
      <c r="X119">
        <v>1.50589E-3</v>
      </c>
      <c r="Y119">
        <v>1.4318600000000001E-3</v>
      </c>
      <c r="Z119" s="142" t="s">
        <v>1091</v>
      </c>
    </row>
    <row r="120" spans="1:26">
      <c r="A120" t="s">
        <v>1311</v>
      </c>
      <c r="B120" t="s">
        <v>1278</v>
      </c>
      <c r="C120" t="s">
        <v>1438</v>
      </c>
      <c r="D120" t="s">
        <v>132</v>
      </c>
      <c r="E120" s="625">
        <v>3.3190200000000002E-4</v>
      </c>
      <c r="F120" s="625">
        <v>5.1234800000000004E-4</v>
      </c>
      <c r="G120">
        <v>1.2342E-3</v>
      </c>
      <c r="H120">
        <v>1.10625E-3</v>
      </c>
      <c r="I120">
        <v>1.2300200000000001E-3</v>
      </c>
      <c r="J120">
        <v>1.57839E-3</v>
      </c>
      <c r="K120">
        <v>2.1222200000000002E-3</v>
      </c>
      <c r="L120">
        <v>2.67659E-3</v>
      </c>
      <c r="M120">
        <v>3.2128199999999999E-3</v>
      </c>
      <c r="N120">
        <v>3.68965E-3</v>
      </c>
      <c r="O120">
        <v>4.09159E-3</v>
      </c>
      <c r="P120">
        <v>4.41654E-3</v>
      </c>
      <c r="Q120">
        <v>4.6233100000000003E-3</v>
      </c>
      <c r="R120">
        <v>4.6855100000000004E-3</v>
      </c>
      <c r="S120">
        <v>4.5853200000000004E-3</v>
      </c>
      <c r="T120">
        <v>4.3171299999999998E-3</v>
      </c>
      <c r="U120">
        <v>3.88106E-3</v>
      </c>
      <c r="V120">
        <v>3.3076500000000001E-3</v>
      </c>
      <c r="W120">
        <v>2.6246899999999998E-3</v>
      </c>
      <c r="X120">
        <v>1.8740600000000001E-3</v>
      </c>
      <c r="Y120">
        <v>1.6543599999999999E-3</v>
      </c>
      <c r="Z120" s="142" t="s">
        <v>1091</v>
      </c>
    </row>
    <row r="121" spans="1:26">
      <c r="A121" t="s">
        <v>1311</v>
      </c>
      <c r="B121" t="s">
        <v>1278</v>
      </c>
      <c r="C121" t="s">
        <v>1437</v>
      </c>
      <c r="D121" t="s">
        <v>132</v>
      </c>
      <c r="E121" s="625">
        <v>3.8822500000000002E-4</v>
      </c>
      <c r="F121" s="625">
        <v>6.8083800000000002E-4</v>
      </c>
      <c r="G121">
        <v>1.48967E-3</v>
      </c>
      <c r="H121">
        <v>1.53954E-3</v>
      </c>
      <c r="I121">
        <v>1.7249500000000001E-3</v>
      </c>
      <c r="J121">
        <v>2.2045699999999999E-3</v>
      </c>
      <c r="K121">
        <v>3.0011999999999999E-3</v>
      </c>
      <c r="L121">
        <v>3.8071799999999999E-3</v>
      </c>
      <c r="M121">
        <v>4.5990199999999997E-3</v>
      </c>
      <c r="N121">
        <v>5.3213999999999996E-3</v>
      </c>
      <c r="O121">
        <v>5.9511900000000003E-3</v>
      </c>
      <c r="P121">
        <v>6.4841400000000002E-3</v>
      </c>
      <c r="Q121">
        <v>6.9766999999999997E-3</v>
      </c>
      <c r="R121">
        <v>7.3865700000000003E-3</v>
      </c>
      <c r="S121">
        <v>7.4943099999999997E-3</v>
      </c>
      <c r="T121">
        <v>7.2702499999999998E-3</v>
      </c>
      <c r="U121">
        <v>6.6723599999999996E-3</v>
      </c>
      <c r="V121">
        <v>5.7211299999999996E-3</v>
      </c>
      <c r="W121">
        <v>4.47293E-3</v>
      </c>
      <c r="X121">
        <v>3.0023799999999998E-3</v>
      </c>
      <c r="Y121">
        <v>1.79444E-3</v>
      </c>
      <c r="Z121" s="142" t="s">
        <v>1091</v>
      </c>
    </row>
    <row r="122" spans="1:26">
      <c r="A122" t="s">
        <v>1311</v>
      </c>
      <c r="B122" t="s">
        <v>1278</v>
      </c>
      <c r="C122" t="s">
        <v>1436</v>
      </c>
      <c r="D122" t="s">
        <v>132</v>
      </c>
      <c r="E122" s="625">
        <v>4.5217100000000002E-4</v>
      </c>
      <c r="F122" s="625">
        <v>9.1781299999999996E-4</v>
      </c>
      <c r="G122">
        <v>1.79155E-3</v>
      </c>
      <c r="H122">
        <v>2.1074399999999999E-3</v>
      </c>
      <c r="I122">
        <v>2.3863399999999998E-3</v>
      </c>
      <c r="J122">
        <v>3.0470300000000001E-3</v>
      </c>
      <c r="K122">
        <v>4.1875999999999997E-3</v>
      </c>
      <c r="L122">
        <v>5.3319999999999999E-3</v>
      </c>
      <c r="M122">
        <v>6.4677600000000003E-3</v>
      </c>
      <c r="N122">
        <v>7.5234100000000003E-3</v>
      </c>
      <c r="O122">
        <v>8.64352E-3</v>
      </c>
      <c r="P122">
        <v>9.8456399999999993E-3</v>
      </c>
      <c r="Q122">
        <v>1.08612E-2</v>
      </c>
      <c r="R122">
        <v>1.1555299999999999E-2</v>
      </c>
      <c r="S122">
        <v>1.18307E-2</v>
      </c>
      <c r="T122">
        <v>1.16288E-2</v>
      </c>
      <c r="U122">
        <v>1.08726E-2</v>
      </c>
      <c r="V122">
        <v>9.5754199999999994E-3</v>
      </c>
      <c r="W122">
        <v>7.7990000000000004E-3</v>
      </c>
      <c r="X122">
        <v>5.6304800000000002E-3</v>
      </c>
      <c r="Y122">
        <v>3.2477000000000001E-3</v>
      </c>
      <c r="Z122" s="142" t="s">
        <v>1091</v>
      </c>
    </row>
    <row r="123" spans="1:26">
      <c r="A123" t="s">
        <v>1311</v>
      </c>
      <c r="B123" t="s">
        <v>1278</v>
      </c>
      <c r="C123" t="s">
        <v>1435</v>
      </c>
      <c r="D123" t="s">
        <v>132</v>
      </c>
      <c r="E123" s="625">
        <v>5.3193000000000001E-4</v>
      </c>
      <c r="F123">
        <v>1.2712000000000001E-3</v>
      </c>
      <c r="G123">
        <v>2.20214E-3</v>
      </c>
      <c r="H123">
        <v>2.92202E-3</v>
      </c>
      <c r="I123">
        <v>3.36105E-3</v>
      </c>
      <c r="J123">
        <v>4.3050900000000001E-3</v>
      </c>
      <c r="K123">
        <v>5.9635499999999998E-3</v>
      </c>
      <c r="L123">
        <v>7.6115499999999999E-3</v>
      </c>
      <c r="M123">
        <v>9.4333000000000004E-3</v>
      </c>
      <c r="N123">
        <v>1.1435600000000001E-2</v>
      </c>
      <c r="O123">
        <v>1.33712E-2</v>
      </c>
      <c r="P123">
        <v>1.52046E-2</v>
      </c>
      <c r="Q123">
        <v>1.6809500000000002E-2</v>
      </c>
      <c r="R123">
        <v>1.7996700000000001E-2</v>
      </c>
      <c r="S123">
        <v>1.86319E-2</v>
      </c>
      <c r="T123">
        <v>1.8623199999999999E-2</v>
      </c>
      <c r="U123">
        <v>1.7849400000000001E-2</v>
      </c>
      <c r="V123">
        <v>1.63185E-2</v>
      </c>
      <c r="W123">
        <v>1.40949E-2</v>
      </c>
      <c r="X123">
        <v>1.12643E-2</v>
      </c>
      <c r="Y123">
        <v>8.0279600000000007E-3</v>
      </c>
      <c r="Z123" s="142" t="s">
        <v>1091</v>
      </c>
    </row>
    <row r="124" spans="1:26">
      <c r="A124" t="s">
        <v>1311</v>
      </c>
      <c r="B124" t="s">
        <v>1278</v>
      </c>
      <c r="C124" t="s">
        <v>1434</v>
      </c>
      <c r="D124" t="s">
        <v>132</v>
      </c>
      <c r="E124" s="625">
        <v>6.4295599999999997E-4</v>
      </c>
      <c r="F124">
        <v>1.8424299999999999E-3</v>
      </c>
      <c r="G124">
        <v>2.8157099999999999E-3</v>
      </c>
      <c r="H124">
        <v>4.2177600000000001E-3</v>
      </c>
      <c r="I124">
        <v>4.9569599999999998E-3</v>
      </c>
      <c r="J124">
        <v>6.5345400000000001E-3</v>
      </c>
      <c r="K124">
        <v>9.1327400000000003E-3</v>
      </c>
      <c r="L124">
        <v>1.2173700000000001E-2</v>
      </c>
      <c r="M124">
        <v>1.52873E-2</v>
      </c>
      <c r="N124">
        <v>1.8376699999999999E-2</v>
      </c>
      <c r="O124">
        <v>2.1398799999999999E-2</v>
      </c>
      <c r="P124">
        <v>2.4322400000000001E-2</v>
      </c>
      <c r="Q124">
        <v>2.69742E-2</v>
      </c>
      <c r="R124">
        <v>2.9086899999999999E-2</v>
      </c>
      <c r="S124">
        <v>3.0480199999999999E-2</v>
      </c>
      <c r="T124">
        <v>3.1019999999999999E-2</v>
      </c>
      <c r="U124">
        <v>3.0526399999999999E-2</v>
      </c>
      <c r="V124">
        <v>2.9011100000000001E-2</v>
      </c>
      <c r="W124">
        <v>2.6550500000000001E-2</v>
      </c>
      <c r="X124">
        <v>2.3231600000000002E-2</v>
      </c>
      <c r="Y124">
        <v>1.9329900000000001E-2</v>
      </c>
      <c r="Z124" s="142" t="s">
        <v>1091</v>
      </c>
    </row>
    <row r="125" spans="1:26">
      <c r="A125" t="s">
        <v>1311</v>
      </c>
      <c r="B125" t="s">
        <v>1278</v>
      </c>
      <c r="C125" t="s">
        <v>1433</v>
      </c>
      <c r="D125" t="s">
        <v>132</v>
      </c>
      <c r="E125" s="625">
        <v>8.3657700000000002E-4</v>
      </c>
      <c r="F125">
        <v>2.9555699999999998E-3</v>
      </c>
      <c r="G125">
        <v>4.0878299999999998E-3</v>
      </c>
      <c r="H125">
        <v>6.7599799999999996E-3</v>
      </c>
      <c r="I125">
        <v>8.2401999999999996E-3</v>
      </c>
      <c r="J125">
        <v>1.1735000000000001E-2</v>
      </c>
      <c r="K125">
        <v>1.7194399999999999E-2</v>
      </c>
      <c r="L125">
        <v>2.2470500000000001E-2</v>
      </c>
      <c r="M125">
        <v>2.7866200000000001E-2</v>
      </c>
      <c r="N125">
        <v>3.32637E-2</v>
      </c>
      <c r="O125">
        <v>3.8617600000000002E-2</v>
      </c>
      <c r="P125">
        <v>4.3922099999999999E-2</v>
      </c>
      <c r="Q125">
        <v>4.8928800000000001E-2</v>
      </c>
      <c r="R125">
        <v>5.3234900000000002E-2</v>
      </c>
      <c r="S125">
        <v>5.6604300000000003E-2</v>
      </c>
      <c r="T125">
        <v>5.88459E-2</v>
      </c>
      <c r="U125">
        <v>5.9691000000000001E-2</v>
      </c>
      <c r="V125">
        <v>5.9192500000000002E-2</v>
      </c>
      <c r="W125">
        <v>5.7466200000000002E-2</v>
      </c>
      <c r="X125">
        <v>5.4614700000000002E-2</v>
      </c>
      <c r="Y125">
        <v>5.1159099999999999E-2</v>
      </c>
      <c r="Z125" s="142" t="s">
        <v>1091</v>
      </c>
    </row>
    <row r="126" spans="1:26">
      <c r="A126" t="s">
        <v>1311</v>
      </c>
      <c r="B126" t="s">
        <v>1278</v>
      </c>
      <c r="C126" t="s">
        <v>1432</v>
      </c>
      <c r="D126" t="s">
        <v>1402</v>
      </c>
      <c r="E126" s="625">
        <v>6.8311999999999995E-4</v>
      </c>
      <c r="F126" s="625">
        <v>9.1571299999999997E-4</v>
      </c>
      <c r="G126" s="625">
        <v>9.3501800000000003E-4</v>
      </c>
      <c r="H126">
        <v>1.1205399999999999E-3</v>
      </c>
      <c r="I126">
        <v>1.15861E-3</v>
      </c>
      <c r="J126">
        <v>1.13299E-3</v>
      </c>
      <c r="K126">
        <v>1.10228E-3</v>
      </c>
      <c r="L126">
        <v>1.07292E-3</v>
      </c>
      <c r="M126">
        <v>1.04907E-3</v>
      </c>
      <c r="N126">
        <v>1.0260600000000001E-3</v>
      </c>
      <c r="O126">
        <v>1.00384E-3</v>
      </c>
      <c r="P126" s="625">
        <v>9.8534199999999995E-4</v>
      </c>
      <c r="Q126" s="625">
        <v>9.6736000000000001E-4</v>
      </c>
      <c r="R126" s="625">
        <v>9.4987499999999998E-4</v>
      </c>
      <c r="S126" s="625">
        <v>9.3557299999999998E-4</v>
      </c>
      <c r="T126" s="625">
        <v>9.2158099999999998E-4</v>
      </c>
      <c r="U126" s="625">
        <v>9.0788999999999996E-4</v>
      </c>
      <c r="V126" s="625">
        <v>8.36858E-4</v>
      </c>
      <c r="W126" s="625">
        <v>5.4219000000000001E-4</v>
      </c>
      <c r="X126" s="625">
        <v>2.55605E-4</v>
      </c>
      <c r="Y126" s="625">
        <v>3.6373999999999998E-4</v>
      </c>
      <c r="Z126" s="142" t="s">
        <v>1091</v>
      </c>
    </row>
    <row r="127" spans="1:26">
      <c r="A127" t="s">
        <v>1311</v>
      </c>
      <c r="B127" t="s">
        <v>1278</v>
      </c>
      <c r="C127" t="s">
        <v>1431</v>
      </c>
      <c r="D127" t="s">
        <v>1402</v>
      </c>
      <c r="E127" s="625">
        <v>2.96996E-4</v>
      </c>
      <c r="F127" s="625">
        <v>1.66274E-4</v>
      </c>
      <c r="G127" s="625">
        <v>2.13014E-4</v>
      </c>
      <c r="H127" s="625">
        <v>1.32373E-4</v>
      </c>
      <c r="I127" s="625">
        <v>1.08616E-4</v>
      </c>
      <c r="J127">
        <v>0</v>
      </c>
      <c r="K127">
        <v>0</v>
      </c>
      <c r="L127">
        <v>0</v>
      </c>
      <c r="M127">
        <v>0</v>
      </c>
      <c r="N127">
        <v>0</v>
      </c>
      <c r="O127">
        <v>0</v>
      </c>
      <c r="P127">
        <v>0</v>
      </c>
      <c r="Q127">
        <v>0</v>
      </c>
      <c r="R127">
        <v>0</v>
      </c>
      <c r="S127">
        <v>0</v>
      </c>
      <c r="T127">
        <v>0</v>
      </c>
      <c r="U127">
        <v>0</v>
      </c>
      <c r="V127">
        <v>0</v>
      </c>
      <c r="W127">
        <v>0</v>
      </c>
      <c r="X127">
        <v>0</v>
      </c>
      <c r="Y127">
        <v>0</v>
      </c>
      <c r="Z127" s="142" t="s">
        <v>1091</v>
      </c>
    </row>
    <row r="128" spans="1:26">
      <c r="A128" t="s">
        <v>1311</v>
      </c>
      <c r="B128" t="s">
        <v>1278</v>
      </c>
      <c r="C128" t="s">
        <v>1430</v>
      </c>
      <c r="D128" t="s">
        <v>1402</v>
      </c>
      <c r="E128" s="625">
        <v>6.1678299999999998E-4</v>
      </c>
      <c r="F128" s="625">
        <v>7.8840699999999998E-4</v>
      </c>
      <c r="G128" s="625">
        <v>7.9050799999999999E-4</v>
      </c>
      <c r="H128" s="625">
        <v>9.1400699999999999E-4</v>
      </c>
      <c r="I128" s="625">
        <v>9.2773200000000001E-4</v>
      </c>
      <c r="J128" s="625">
        <v>9.0721900000000002E-4</v>
      </c>
      <c r="K128" s="625">
        <v>8.8262300000000002E-4</v>
      </c>
      <c r="L128" s="625">
        <v>8.5912E-4</v>
      </c>
      <c r="M128" s="625">
        <v>8.4002100000000004E-4</v>
      </c>
      <c r="N128" s="625">
        <v>8.2159400000000004E-4</v>
      </c>
      <c r="O128" s="625">
        <v>8.0380399999999998E-4</v>
      </c>
      <c r="P128" s="625">
        <v>7.8899099999999995E-4</v>
      </c>
      <c r="Q128" s="625">
        <v>7.7459200000000005E-4</v>
      </c>
      <c r="R128" s="625">
        <v>7.5514500000000003E-4</v>
      </c>
      <c r="S128" s="625">
        <v>6.77566E-4</v>
      </c>
      <c r="T128" s="625">
        <v>6.0816899999999998E-4</v>
      </c>
      <c r="U128" s="625">
        <v>5.4118199999999997E-4</v>
      </c>
      <c r="V128" s="625">
        <v>4.6966500000000002E-4</v>
      </c>
      <c r="W128" s="625">
        <v>3.7805800000000002E-4</v>
      </c>
      <c r="X128" s="625">
        <v>1.9162699999999999E-4</v>
      </c>
      <c r="Y128" s="625">
        <v>2.77636E-4</v>
      </c>
      <c r="Z128" s="142" t="s">
        <v>1091</v>
      </c>
    </row>
    <row r="129" spans="1:26">
      <c r="A129" t="s">
        <v>1311</v>
      </c>
      <c r="B129" t="s">
        <v>1278</v>
      </c>
      <c r="C129" t="s">
        <v>1429</v>
      </c>
      <c r="D129" t="s">
        <v>1402</v>
      </c>
      <c r="E129" s="625">
        <v>5.8308899999999996E-4</v>
      </c>
      <c r="F129" s="625">
        <v>7.2220599999999998E-4</v>
      </c>
      <c r="G129" s="625">
        <v>7.2153099999999997E-4</v>
      </c>
      <c r="H129" s="625">
        <v>7.9418700000000002E-4</v>
      </c>
      <c r="I129" s="625">
        <v>7.9688199999999995E-4</v>
      </c>
      <c r="J129" s="625">
        <v>7.7926199999999997E-4</v>
      </c>
      <c r="K129" s="625">
        <v>7.5813499999999995E-4</v>
      </c>
      <c r="L129" s="625">
        <v>7.3794699999999997E-4</v>
      </c>
      <c r="M129" s="625">
        <v>7.2154100000000002E-4</v>
      </c>
      <c r="N129" s="625">
        <v>7.0571399999999997E-4</v>
      </c>
      <c r="O129" s="625">
        <v>5.9495399999999997E-4</v>
      </c>
      <c r="P129" s="625">
        <v>4.1686700000000002E-4</v>
      </c>
      <c r="Q129" s="625">
        <v>2.5984700000000001E-4</v>
      </c>
      <c r="R129" s="625">
        <v>1.2923700000000001E-4</v>
      </c>
      <c r="S129" s="625">
        <v>4.0501799999999999E-5</v>
      </c>
      <c r="T129">
        <v>0</v>
      </c>
      <c r="U129">
        <v>0</v>
      </c>
      <c r="V129" s="625">
        <v>5.30506E-6</v>
      </c>
      <c r="W129" s="625">
        <v>7.7782700000000003E-5</v>
      </c>
      <c r="X129" s="625">
        <v>1.5404899999999999E-4</v>
      </c>
      <c r="Y129" s="625">
        <v>1.08182E-4</v>
      </c>
      <c r="Z129" s="142" t="s">
        <v>1091</v>
      </c>
    </row>
    <row r="130" spans="1:26">
      <c r="A130" t="s">
        <v>1311</v>
      </c>
      <c r="B130" t="s">
        <v>1278</v>
      </c>
      <c r="C130" t="s">
        <v>1428</v>
      </c>
      <c r="D130" t="s">
        <v>1402</v>
      </c>
      <c r="E130" s="625">
        <v>5.5663399999999997E-4</v>
      </c>
      <c r="F130" s="625">
        <v>6.6337500000000001E-4</v>
      </c>
      <c r="G130" s="625">
        <v>6.6936299999999997E-4</v>
      </c>
      <c r="H130" s="625">
        <v>6.9842099999999996E-4</v>
      </c>
      <c r="I130" s="625">
        <v>6.9309199999999997E-4</v>
      </c>
      <c r="J130" s="625">
        <v>6.77766E-4</v>
      </c>
      <c r="K130" s="625">
        <v>6.5939199999999996E-4</v>
      </c>
      <c r="L130" s="625">
        <v>6.4183299999999997E-4</v>
      </c>
      <c r="M130" s="625">
        <v>5.7810800000000003E-4</v>
      </c>
      <c r="N130" s="625">
        <v>3.0528199999999998E-4</v>
      </c>
      <c r="O130" s="625">
        <v>4.40374E-5</v>
      </c>
      <c r="P130">
        <v>0</v>
      </c>
      <c r="Q130">
        <v>0</v>
      </c>
      <c r="R130">
        <v>0</v>
      </c>
      <c r="S130">
        <v>0</v>
      </c>
      <c r="T130">
        <v>0</v>
      </c>
      <c r="U130">
        <v>0</v>
      </c>
      <c r="V130">
        <v>0</v>
      </c>
      <c r="W130">
        <v>0</v>
      </c>
      <c r="X130">
        <v>0</v>
      </c>
      <c r="Y130">
        <v>0</v>
      </c>
      <c r="Z130" s="142" t="s">
        <v>1091</v>
      </c>
    </row>
    <row r="131" spans="1:26">
      <c r="A131" t="s">
        <v>1311</v>
      </c>
      <c r="B131" t="s">
        <v>1278</v>
      </c>
      <c r="C131" t="s">
        <v>1427</v>
      </c>
      <c r="D131" t="s">
        <v>1402</v>
      </c>
      <c r="E131" s="625">
        <v>5.3282899999999996E-4</v>
      </c>
      <c r="F131" s="625">
        <v>6.0853899999999995E-4</v>
      </c>
      <c r="G131" s="625">
        <v>6.2187500000000003E-4</v>
      </c>
      <c r="H131" s="625">
        <v>6.1501000000000004E-4</v>
      </c>
      <c r="I131" s="625">
        <v>6.0361200000000001E-4</v>
      </c>
      <c r="J131" s="625">
        <v>5.9026599999999999E-4</v>
      </c>
      <c r="K131" s="625">
        <v>5.7426299999999999E-4</v>
      </c>
      <c r="L131" s="625">
        <v>4.4486200000000002E-4</v>
      </c>
      <c r="M131" s="625">
        <v>9.2244399999999994E-5</v>
      </c>
      <c r="N131">
        <v>0</v>
      </c>
      <c r="O131">
        <v>0</v>
      </c>
      <c r="P131">
        <v>0</v>
      </c>
      <c r="Q131">
        <v>0</v>
      </c>
      <c r="R131">
        <v>0</v>
      </c>
      <c r="S131">
        <v>0</v>
      </c>
      <c r="T131">
        <v>0</v>
      </c>
      <c r="U131">
        <v>0</v>
      </c>
      <c r="V131">
        <v>0</v>
      </c>
      <c r="W131">
        <v>0</v>
      </c>
      <c r="X131">
        <v>0</v>
      </c>
      <c r="Y131">
        <v>0</v>
      </c>
      <c r="Z131" s="142" t="s">
        <v>1091</v>
      </c>
    </row>
    <row r="132" spans="1:26">
      <c r="A132" t="s">
        <v>1311</v>
      </c>
      <c r="B132" t="s">
        <v>1278</v>
      </c>
      <c r="C132" t="s">
        <v>1426</v>
      </c>
      <c r="D132" t="s">
        <v>1402</v>
      </c>
      <c r="E132" s="625">
        <v>5.0903500000000002E-4</v>
      </c>
      <c r="F132" s="625">
        <v>5.4917200000000001E-4</v>
      </c>
      <c r="G132" s="625">
        <v>5.7581500000000003E-4</v>
      </c>
      <c r="H132" s="625">
        <v>5.3753099999999995E-4</v>
      </c>
      <c r="I132" s="625">
        <v>5.2109400000000005E-4</v>
      </c>
      <c r="J132" s="625">
        <v>5.0957200000000002E-4</v>
      </c>
      <c r="K132" s="625">
        <v>3.8834900000000002E-4</v>
      </c>
      <c r="L132">
        <v>0</v>
      </c>
      <c r="M132">
        <v>0</v>
      </c>
      <c r="N132">
        <v>0</v>
      </c>
      <c r="O132">
        <v>0</v>
      </c>
      <c r="P132">
        <v>0</v>
      </c>
      <c r="Q132">
        <v>0</v>
      </c>
      <c r="R132">
        <v>0</v>
      </c>
      <c r="S132">
        <v>0</v>
      </c>
      <c r="T132">
        <v>0</v>
      </c>
      <c r="U132">
        <v>0</v>
      </c>
      <c r="V132">
        <v>0</v>
      </c>
      <c r="W132">
        <v>0</v>
      </c>
      <c r="X132">
        <v>0</v>
      </c>
      <c r="Y132">
        <v>0</v>
      </c>
      <c r="Z132" s="142" t="s">
        <v>1091</v>
      </c>
    </row>
    <row r="133" spans="1:26">
      <c r="A133" t="s">
        <v>1311</v>
      </c>
      <c r="B133" t="s">
        <v>1278</v>
      </c>
      <c r="C133" t="s">
        <v>1425</v>
      </c>
      <c r="D133" t="s">
        <v>1402</v>
      </c>
      <c r="E133" s="625">
        <v>4.8312499999999999E-4</v>
      </c>
      <c r="F133" s="625">
        <v>4.8390599999999998E-4</v>
      </c>
      <c r="G133" s="625">
        <v>5.2538900000000002E-4</v>
      </c>
      <c r="H133" s="625">
        <v>4.6063799999999998E-4</v>
      </c>
      <c r="I133" s="625">
        <v>4.3958000000000002E-4</v>
      </c>
      <c r="J133" s="625">
        <v>2.29039E-4</v>
      </c>
      <c r="K133">
        <v>0</v>
      </c>
      <c r="L133">
        <v>0</v>
      </c>
      <c r="M133">
        <v>0</v>
      </c>
      <c r="N133">
        <v>0</v>
      </c>
      <c r="O133">
        <v>0</v>
      </c>
      <c r="P133">
        <v>0</v>
      </c>
      <c r="Q133">
        <v>0</v>
      </c>
      <c r="R133">
        <v>0</v>
      </c>
      <c r="S133">
        <v>0</v>
      </c>
      <c r="T133">
        <v>0</v>
      </c>
      <c r="U133">
        <v>0</v>
      </c>
      <c r="V133">
        <v>0</v>
      </c>
      <c r="W133">
        <v>0</v>
      </c>
      <c r="X133">
        <v>0</v>
      </c>
      <c r="Y133">
        <v>0</v>
      </c>
      <c r="Z133" s="142" t="s">
        <v>1091</v>
      </c>
    </row>
    <row r="134" spans="1:26">
      <c r="A134" t="s">
        <v>1311</v>
      </c>
      <c r="B134" t="s">
        <v>1278</v>
      </c>
      <c r="C134" t="s">
        <v>1424</v>
      </c>
      <c r="D134" t="s">
        <v>1402</v>
      </c>
      <c r="E134" s="625">
        <v>4.5240299999999998E-4</v>
      </c>
      <c r="F134" s="625">
        <v>4.1114E-4</v>
      </c>
      <c r="G134" s="625">
        <v>4.6745100000000002E-4</v>
      </c>
      <c r="H134" s="625">
        <v>3.8080999999999998E-4</v>
      </c>
      <c r="I134" s="625">
        <v>3.5596500000000002E-4</v>
      </c>
      <c r="J134">
        <v>0</v>
      </c>
      <c r="K134">
        <v>0</v>
      </c>
      <c r="L134">
        <v>0</v>
      </c>
      <c r="M134">
        <v>0</v>
      </c>
      <c r="N134">
        <v>0</v>
      </c>
      <c r="O134">
        <v>0</v>
      </c>
      <c r="P134">
        <v>0</v>
      </c>
      <c r="Q134">
        <v>0</v>
      </c>
      <c r="R134">
        <v>0</v>
      </c>
      <c r="S134">
        <v>0</v>
      </c>
      <c r="T134">
        <v>0</v>
      </c>
      <c r="U134">
        <v>0</v>
      </c>
      <c r="V134">
        <v>0</v>
      </c>
      <c r="W134">
        <v>0</v>
      </c>
      <c r="X134">
        <v>0</v>
      </c>
      <c r="Y134">
        <v>0</v>
      </c>
      <c r="Z134" s="142" t="s">
        <v>1091</v>
      </c>
    </row>
    <row r="135" spans="1:26">
      <c r="A135" t="s">
        <v>1311</v>
      </c>
      <c r="B135" t="s">
        <v>1278</v>
      </c>
      <c r="C135" t="s">
        <v>1423</v>
      </c>
      <c r="D135" t="s">
        <v>1402</v>
      </c>
      <c r="E135" s="625">
        <v>4.0935400000000001E-4</v>
      </c>
      <c r="F135" s="625">
        <v>3.2466E-4</v>
      </c>
      <c r="G135" s="625">
        <v>3.8548800000000002E-4</v>
      </c>
      <c r="H135" s="625">
        <v>2.9084599999999999E-4</v>
      </c>
      <c r="I135" s="625">
        <v>2.62914E-4</v>
      </c>
      <c r="J135">
        <v>0</v>
      </c>
      <c r="K135">
        <v>0</v>
      </c>
      <c r="L135">
        <v>0</v>
      </c>
      <c r="M135">
        <v>0</v>
      </c>
      <c r="N135">
        <v>0</v>
      </c>
      <c r="O135">
        <v>0</v>
      </c>
      <c r="P135">
        <v>0</v>
      </c>
      <c r="Q135">
        <v>0</v>
      </c>
      <c r="R135">
        <v>0</v>
      </c>
      <c r="S135">
        <v>0</v>
      </c>
      <c r="T135">
        <v>0</v>
      </c>
      <c r="U135">
        <v>0</v>
      </c>
      <c r="V135">
        <v>0</v>
      </c>
      <c r="W135">
        <v>0</v>
      </c>
      <c r="X135">
        <v>0</v>
      </c>
      <c r="Y135">
        <v>0</v>
      </c>
      <c r="Z135" s="142" t="s">
        <v>1091</v>
      </c>
    </row>
    <row r="136" spans="1:26">
      <c r="A136" t="s">
        <v>1311</v>
      </c>
      <c r="B136" t="s">
        <v>1278</v>
      </c>
      <c r="C136" t="s">
        <v>1422</v>
      </c>
      <c r="D136" t="s">
        <v>135</v>
      </c>
      <c r="E136">
        <v>1.4756400000000001E-3</v>
      </c>
      <c r="F136" s="625">
        <v>2.6696899999999998E-4</v>
      </c>
      <c r="G136" s="625">
        <v>7.1026200000000002E-4</v>
      </c>
      <c r="H136" s="625">
        <v>1.5810600000000001E-4</v>
      </c>
      <c r="I136" s="625">
        <v>1.0899399999999999E-4</v>
      </c>
      <c r="J136" s="625">
        <v>1.34482E-4</v>
      </c>
      <c r="K136" s="625">
        <v>1.6010899999999999E-4</v>
      </c>
      <c r="L136" s="625">
        <v>1.86873E-4</v>
      </c>
      <c r="M136" s="625">
        <v>2.10783E-4</v>
      </c>
      <c r="N136" s="625">
        <v>2.2890000000000001E-4</v>
      </c>
      <c r="O136" s="625">
        <v>2.34045E-4</v>
      </c>
      <c r="P136" s="625">
        <v>2.1276699999999999E-4</v>
      </c>
      <c r="Q136" s="625">
        <v>1.8975599999999999E-4</v>
      </c>
      <c r="R136" s="625">
        <v>1.70958E-4</v>
      </c>
      <c r="S136" s="625">
        <v>1.5752999999999999E-4</v>
      </c>
      <c r="T136" s="625">
        <v>1.5156999999999999E-4</v>
      </c>
      <c r="U136" s="625">
        <v>1.54127E-4</v>
      </c>
      <c r="V136" s="625">
        <v>1.68801E-4</v>
      </c>
      <c r="W136" s="625">
        <v>1.92974E-4</v>
      </c>
      <c r="X136" s="625">
        <v>2.0805899999999999E-4</v>
      </c>
      <c r="Y136" s="625">
        <v>1.5790800000000001E-4</v>
      </c>
      <c r="Z136" s="142" t="s">
        <v>1091</v>
      </c>
    </row>
    <row r="137" spans="1:26">
      <c r="A137" t="s">
        <v>1311</v>
      </c>
      <c r="B137" t="s">
        <v>1278</v>
      </c>
      <c r="C137" t="s">
        <v>1422</v>
      </c>
      <c r="D137" t="s">
        <v>132</v>
      </c>
      <c r="E137" s="625">
        <v>2.12043E-5</v>
      </c>
      <c r="F137" s="625">
        <v>1.6283700000000001E-5</v>
      </c>
      <c r="G137" s="625">
        <v>7.10135E-5</v>
      </c>
      <c r="H137" s="625">
        <v>2.8934100000000001E-5</v>
      </c>
      <c r="I137" s="625">
        <v>3.2964099999999998E-5</v>
      </c>
      <c r="J137" s="625">
        <v>5.4559299999999998E-5</v>
      </c>
      <c r="K137" s="625">
        <v>7.5588799999999997E-5</v>
      </c>
      <c r="L137" s="625">
        <v>1.0064999999999999E-4</v>
      </c>
      <c r="M137" s="625">
        <v>1.2471499999999999E-4</v>
      </c>
      <c r="N137" s="625">
        <v>1.4630200000000001E-4</v>
      </c>
      <c r="O137" s="625">
        <v>1.6846400000000001E-4</v>
      </c>
      <c r="P137" s="625">
        <v>1.98452E-4</v>
      </c>
      <c r="Q137" s="625">
        <v>2.2643500000000001E-4</v>
      </c>
      <c r="R137" s="625">
        <v>2.5342000000000002E-4</v>
      </c>
      <c r="S137" s="625">
        <v>2.8477999999999999E-4</v>
      </c>
      <c r="T137" s="625">
        <v>3.2892899999999999E-4</v>
      </c>
      <c r="U137" s="625">
        <v>3.96649E-4</v>
      </c>
      <c r="V137" s="625">
        <v>5.0237999999999997E-4</v>
      </c>
      <c r="W137" s="625">
        <v>6.6298699999999997E-4</v>
      </c>
      <c r="X137" s="625">
        <v>8.1738500000000001E-4</v>
      </c>
      <c r="Y137" s="625">
        <v>7.0040300000000005E-4</v>
      </c>
      <c r="Z137" s="142" t="s">
        <v>1091</v>
      </c>
    </row>
    <row r="138" spans="1:26">
      <c r="A138" t="s">
        <v>1311</v>
      </c>
      <c r="B138" t="s">
        <v>1278</v>
      </c>
      <c r="C138" t="s">
        <v>1421</v>
      </c>
      <c r="D138" t="s">
        <v>135</v>
      </c>
      <c r="E138">
        <v>1.9551499999999999E-2</v>
      </c>
      <c r="F138">
        <v>2.3987600000000001E-2</v>
      </c>
      <c r="G138">
        <v>1.7864600000000001E-2</v>
      </c>
      <c r="H138">
        <v>1.9614300000000001E-2</v>
      </c>
      <c r="I138">
        <v>1.5832499999999999E-2</v>
      </c>
      <c r="J138">
        <v>2.0938200000000001E-2</v>
      </c>
      <c r="K138">
        <v>2.87554E-2</v>
      </c>
      <c r="L138">
        <v>3.3029299999999998E-2</v>
      </c>
      <c r="M138">
        <v>3.6836800000000003E-2</v>
      </c>
      <c r="N138">
        <v>3.9965599999999997E-2</v>
      </c>
      <c r="O138">
        <v>4.0672699999999999E-2</v>
      </c>
      <c r="P138">
        <v>3.6191899999999999E-2</v>
      </c>
      <c r="Q138">
        <v>3.16279E-2</v>
      </c>
      <c r="R138">
        <v>2.7415700000000001E-2</v>
      </c>
      <c r="S138">
        <v>2.3467700000000001E-2</v>
      </c>
      <c r="T138">
        <v>1.9826300000000002E-2</v>
      </c>
      <c r="U138">
        <v>1.65077E-2</v>
      </c>
      <c r="V138">
        <v>1.3777899999999999E-2</v>
      </c>
      <c r="W138">
        <v>1.13299E-2</v>
      </c>
      <c r="X138">
        <v>9.2628899999999993E-3</v>
      </c>
      <c r="Y138">
        <v>7.6291199999999997E-3</v>
      </c>
      <c r="Z138" s="142" t="s">
        <v>1091</v>
      </c>
    </row>
    <row r="139" spans="1:26">
      <c r="A139" t="s">
        <v>1311</v>
      </c>
      <c r="B139" t="s">
        <v>1278</v>
      </c>
      <c r="C139" t="s">
        <v>1421</v>
      </c>
      <c r="D139" t="s">
        <v>132</v>
      </c>
      <c r="E139" s="625">
        <v>2.80945E-4</v>
      </c>
      <c r="F139">
        <v>1.46312E-3</v>
      </c>
      <c r="G139">
        <v>1.7861400000000001E-3</v>
      </c>
      <c r="H139">
        <v>3.5895100000000002E-3</v>
      </c>
      <c r="I139">
        <v>4.7883500000000002E-3</v>
      </c>
      <c r="J139">
        <v>8.4945999999999997E-3</v>
      </c>
      <c r="K139">
        <v>1.35757E-2</v>
      </c>
      <c r="L139">
        <v>1.7789599999999999E-2</v>
      </c>
      <c r="M139">
        <v>2.1795499999999999E-2</v>
      </c>
      <c r="N139">
        <v>2.55442E-2</v>
      </c>
      <c r="O139">
        <v>2.9275900000000001E-2</v>
      </c>
      <c r="P139">
        <v>3.3756899999999999E-2</v>
      </c>
      <c r="Q139">
        <v>3.7741499999999997E-2</v>
      </c>
      <c r="R139">
        <v>4.0639700000000001E-2</v>
      </c>
      <c r="S139">
        <v>4.2424400000000001E-2</v>
      </c>
      <c r="T139">
        <v>4.3025899999999999E-2</v>
      </c>
      <c r="U139">
        <v>4.2483E-2</v>
      </c>
      <c r="V139">
        <v>4.1005199999999999E-2</v>
      </c>
      <c r="W139">
        <v>3.8925399999999999E-2</v>
      </c>
      <c r="X139">
        <v>3.6390400000000003E-2</v>
      </c>
      <c r="Y139">
        <v>3.3839000000000001E-2</v>
      </c>
      <c r="Z139" s="142" t="s">
        <v>1091</v>
      </c>
    </row>
    <row r="140" spans="1:26">
      <c r="A140" t="s">
        <v>1311</v>
      </c>
      <c r="B140" t="s">
        <v>1278</v>
      </c>
      <c r="C140" t="s">
        <v>1420</v>
      </c>
      <c r="D140" t="s">
        <v>135</v>
      </c>
      <c r="E140">
        <v>2.5411399999999999E-3</v>
      </c>
      <c r="F140" s="625">
        <v>7.0465399999999998E-4</v>
      </c>
      <c r="G140">
        <v>1.3028200000000001E-3</v>
      </c>
      <c r="H140" s="625">
        <v>4.3835199999999998E-4</v>
      </c>
      <c r="I140" s="625">
        <v>2.9782400000000003E-4</v>
      </c>
      <c r="J140" s="625">
        <v>3.4502099999999999E-4</v>
      </c>
      <c r="K140" s="625">
        <v>4.2203100000000001E-4</v>
      </c>
      <c r="L140" s="625">
        <v>4.9699E-4</v>
      </c>
      <c r="M140" s="625">
        <v>5.6695200000000002E-4</v>
      </c>
      <c r="N140" s="625">
        <v>6.2285599999999997E-4</v>
      </c>
      <c r="O140" s="625">
        <v>6.424E-4</v>
      </c>
      <c r="P140" s="625">
        <v>5.8505500000000002E-4</v>
      </c>
      <c r="Q140" s="625">
        <v>5.1566299999999997E-4</v>
      </c>
      <c r="R140" s="625">
        <v>4.48221E-4</v>
      </c>
      <c r="S140" s="625">
        <v>3.8391500000000003E-4</v>
      </c>
      <c r="T140" s="625">
        <v>3.2639499999999999E-4</v>
      </c>
      <c r="U140" s="625">
        <v>2.7715200000000002E-4</v>
      </c>
      <c r="V140" s="625">
        <v>2.4138400000000001E-4</v>
      </c>
      <c r="W140" s="625">
        <v>2.1372900000000001E-4</v>
      </c>
      <c r="X140" s="625">
        <v>2.0735799999999999E-4</v>
      </c>
      <c r="Y140" s="625">
        <v>1.6047199999999999E-4</v>
      </c>
      <c r="Z140" s="142" t="s">
        <v>1091</v>
      </c>
    </row>
    <row r="141" spans="1:26">
      <c r="A141" t="s">
        <v>1311</v>
      </c>
      <c r="B141" t="s">
        <v>1278</v>
      </c>
      <c r="C141" t="s">
        <v>1420</v>
      </c>
      <c r="D141" t="s">
        <v>132</v>
      </c>
      <c r="E141" s="625">
        <v>3.6514999999999999E-5</v>
      </c>
      <c r="F141" s="625">
        <v>4.2980199999999999E-5</v>
      </c>
      <c r="G141" s="625">
        <v>1.30259E-4</v>
      </c>
      <c r="H141" s="625">
        <v>8.0220299999999995E-5</v>
      </c>
      <c r="I141" s="625">
        <v>9.0073499999999997E-5</v>
      </c>
      <c r="J141" s="625">
        <v>1.3997400000000001E-4</v>
      </c>
      <c r="K141" s="625">
        <v>1.9924499999999999E-4</v>
      </c>
      <c r="L141" s="625">
        <v>2.67679E-4</v>
      </c>
      <c r="M141" s="625">
        <v>3.3545299999999999E-4</v>
      </c>
      <c r="N141" s="625">
        <v>3.9810099999999999E-4</v>
      </c>
      <c r="O141" s="625">
        <v>4.6239399999999998E-4</v>
      </c>
      <c r="P141" s="625">
        <v>5.4569199999999997E-4</v>
      </c>
      <c r="Q141" s="625">
        <v>6.15338E-4</v>
      </c>
      <c r="R141" s="625">
        <v>6.6441999999999998E-4</v>
      </c>
      <c r="S141" s="625">
        <v>6.9403399999999995E-4</v>
      </c>
      <c r="T141" s="625">
        <v>7.0832200000000005E-4</v>
      </c>
      <c r="U141" s="625">
        <v>7.13256E-4</v>
      </c>
      <c r="V141" s="625">
        <v>7.1840000000000001E-4</v>
      </c>
      <c r="W141" s="625">
        <v>7.3429300000000001E-4</v>
      </c>
      <c r="X141" s="625">
        <v>8.1463E-4</v>
      </c>
      <c r="Y141" s="625">
        <v>7.1177199999999995E-4</v>
      </c>
      <c r="Z141" s="142" t="s">
        <v>1091</v>
      </c>
    </row>
    <row r="142" spans="1:26">
      <c r="A142" t="s">
        <v>1311</v>
      </c>
      <c r="B142" t="s">
        <v>1278</v>
      </c>
      <c r="C142" t="s">
        <v>1419</v>
      </c>
      <c r="D142" t="s">
        <v>135</v>
      </c>
      <c r="E142">
        <v>3.2379900000000001E-3</v>
      </c>
      <c r="F142">
        <v>1.0462E-3</v>
      </c>
      <c r="G142">
        <v>1.7128600000000001E-3</v>
      </c>
      <c r="H142" s="625">
        <v>7.2042999999999999E-4</v>
      </c>
      <c r="I142" s="625">
        <v>4.8949799999999999E-4</v>
      </c>
      <c r="J142" s="625">
        <v>5.5617000000000004E-4</v>
      </c>
      <c r="K142" s="625">
        <v>6.9256899999999998E-4</v>
      </c>
      <c r="L142" s="625">
        <v>8.21826E-4</v>
      </c>
      <c r="M142" s="625">
        <v>9.45827E-4</v>
      </c>
      <c r="N142">
        <v>1.04963E-3</v>
      </c>
      <c r="O142">
        <v>1.09395E-3</v>
      </c>
      <c r="P142">
        <v>1.00625E-3</v>
      </c>
      <c r="Q142" s="625">
        <v>8.9384100000000004E-4</v>
      </c>
      <c r="R142" s="625">
        <v>7.7892200000000003E-4</v>
      </c>
      <c r="S142" s="625">
        <v>6.6221699999999999E-4</v>
      </c>
      <c r="T142" s="625">
        <v>5.4898999999999996E-4</v>
      </c>
      <c r="U142" s="625">
        <v>4.4199499999999999E-4</v>
      </c>
      <c r="V142" s="625">
        <v>3.5025300000000002E-4</v>
      </c>
      <c r="W142" s="625">
        <v>2.6685199999999999E-4</v>
      </c>
      <c r="X142" s="625">
        <v>2.02568E-4</v>
      </c>
      <c r="Y142" s="625">
        <v>1.7681899999999999E-4</v>
      </c>
      <c r="Z142" s="142" t="s">
        <v>1091</v>
      </c>
    </row>
    <row r="143" spans="1:26">
      <c r="A143" t="s">
        <v>1311</v>
      </c>
      <c r="B143" t="s">
        <v>1278</v>
      </c>
      <c r="C143" t="s">
        <v>1419</v>
      </c>
      <c r="D143" t="s">
        <v>132</v>
      </c>
      <c r="E143" s="625">
        <v>4.65283E-5</v>
      </c>
      <c r="F143" s="625">
        <v>6.3812600000000006E-5</v>
      </c>
      <c r="G143" s="625">
        <v>1.7125500000000001E-4</v>
      </c>
      <c r="H143" s="625">
        <v>1.3184199999999999E-4</v>
      </c>
      <c r="I143" s="625">
        <v>1.4804299999999999E-4</v>
      </c>
      <c r="J143" s="625">
        <v>2.2563699999999999E-4</v>
      </c>
      <c r="K143" s="625">
        <v>3.2696800000000002E-4</v>
      </c>
      <c r="L143" s="625">
        <v>4.4263499999999998E-4</v>
      </c>
      <c r="M143" s="625">
        <v>5.5962500000000001E-4</v>
      </c>
      <c r="N143" s="625">
        <v>6.7087199999999998E-4</v>
      </c>
      <c r="O143" s="625">
        <v>7.87417E-4</v>
      </c>
      <c r="P143" s="625">
        <v>9.3855399999999997E-4</v>
      </c>
      <c r="Q143">
        <v>1.0666199999999999E-3</v>
      </c>
      <c r="R143">
        <v>1.15463E-3</v>
      </c>
      <c r="S143">
        <v>1.19714E-3</v>
      </c>
      <c r="T143">
        <v>1.1913900000000001E-3</v>
      </c>
      <c r="U143">
        <v>1.13748E-3</v>
      </c>
      <c r="V143">
        <v>1.0424099999999999E-3</v>
      </c>
      <c r="W143" s="625">
        <v>9.16803E-4</v>
      </c>
      <c r="X143" s="625">
        <v>7.9581200000000002E-4</v>
      </c>
      <c r="Y143" s="625">
        <v>7.8428000000000005E-4</v>
      </c>
      <c r="Z143" s="142" t="s">
        <v>1091</v>
      </c>
    </row>
    <row r="144" spans="1:26">
      <c r="A144" t="s">
        <v>1311</v>
      </c>
      <c r="B144" t="s">
        <v>1278</v>
      </c>
      <c r="C144" t="s">
        <v>1418</v>
      </c>
      <c r="D144" t="s">
        <v>135</v>
      </c>
      <c r="E144">
        <v>3.8757900000000001E-3</v>
      </c>
      <c r="F144">
        <v>1.44137E-3</v>
      </c>
      <c r="G144">
        <v>2.1018500000000002E-3</v>
      </c>
      <c r="H144">
        <v>1.05232E-3</v>
      </c>
      <c r="I144" s="625">
        <v>7.1891299999999995E-4</v>
      </c>
      <c r="J144" s="625">
        <v>8.1010999999999995E-4</v>
      </c>
      <c r="K144">
        <v>1.0228699999999999E-3</v>
      </c>
      <c r="L144">
        <v>1.2211399999999999E-3</v>
      </c>
      <c r="M144">
        <v>1.4150600000000001E-3</v>
      </c>
      <c r="N144">
        <v>1.58322E-3</v>
      </c>
      <c r="O144">
        <v>1.6651000000000001E-3</v>
      </c>
      <c r="P144">
        <v>1.5466099999999999E-3</v>
      </c>
      <c r="Q144">
        <v>1.3876100000000001E-3</v>
      </c>
      <c r="R144">
        <v>1.2204E-3</v>
      </c>
      <c r="S144">
        <v>1.04473E-3</v>
      </c>
      <c r="T144" s="625">
        <v>8.6743300000000003E-4</v>
      </c>
      <c r="U144" s="625">
        <v>6.9257800000000001E-4</v>
      </c>
      <c r="V144" s="625">
        <v>5.3481100000000005E-4</v>
      </c>
      <c r="W144" s="625">
        <v>3.8497100000000001E-4</v>
      </c>
      <c r="X144" s="625">
        <v>2.5173600000000002E-4</v>
      </c>
      <c r="Y144" s="625">
        <v>2.04417E-4</v>
      </c>
      <c r="Z144" s="142" t="s">
        <v>1091</v>
      </c>
    </row>
    <row r="145" spans="1:26">
      <c r="A145" t="s">
        <v>1311</v>
      </c>
      <c r="B145" t="s">
        <v>1278</v>
      </c>
      <c r="C145" t="s">
        <v>1418</v>
      </c>
      <c r="D145" t="s">
        <v>132</v>
      </c>
      <c r="E145" s="625">
        <v>5.5693199999999997E-5</v>
      </c>
      <c r="F145" s="625">
        <v>8.7915800000000003E-5</v>
      </c>
      <c r="G145" s="625">
        <v>2.1014699999999999E-4</v>
      </c>
      <c r="H145" s="625">
        <v>1.9257899999999999E-4</v>
      </c>
      <c r="I145" s="625">
        <v>2.1742699999999999E-4</v>
      </c>
      <c r="J145" s="625">
        <v>3.2865999999999999E-4</v>
      </c>
      <c r="K145" s="625">
        <v>4.8290600000000001E-4</v>
      </c>
      <c r="L145" s="625">
        <v>6.5770800000000001E-4</v>
      </c>
      <c r="M145" s="625">
        <v>8.3726199999999997E-4</v>
      </c>
      <c r="N145">
        <v>1.0119199999999999E-3</v>
      </c>
      <c r="O145">
        <v>1.19853E-3</v>
      </c>
      <c r="P145">
        <v>1.4425499999999999E-3</v>
      </c>
      <c r="Q145">
        <v>1.6558300000000001E-3</v>
      </c>
      <c r="R145">
        <v>1.8090700000000001E-3</v>
      </c>
      <c r="S145">
        <v>1.88864E-3</v>
      </c>
      <c r="T145">
        <v>1.8824499999999999E-3</v>
      </c>
      <c r="U145">
        <v>1.78236E-3</v>
      </c>
      <c r="V145">
        <v>1.59169E-3</v>
      </c>
      <c r="W145">
        <v>1.32262E-3</v>
      </c>
      <c r="X145" s="625">
        <v>9.889740000000001E-4</v>
      </c>
      <c r="Y145" s="625">
        <v>9.0669000000000003E-4</v>
      </c>
      <c r="Z145" s="142" t="s">
        <v>1091</v>
      </c>
    </row>
    <row r="146" spans="1:26">
      <c r="A146" t="s">
        <v>1311</v>
      </c>
      <c r="B146" t="s">
        <v>1278</v>
      </c>
      <c r="C146" t="s">
        <v>1417</v>
      </c>
      <c r="D146" t="s">
        <v>135</v>
      </c>
      <c r="E146">
        <v>4.52974E-3</v>
      </c>
      <c r="F146">
        <v>1.91248E-3</v>
      </c>
      <c r="G146">
        <v>2.5329599999999999E-3</v>
      </c>
      <c r="H146">
        <v>1.4610700000000001E-3</v>
      </c>
      <c r="I146">
        <v>1.00551E-3</v>
      </c>
      <c r="J146">
        <v>1.12911E-3</v>
      </c>
      <c r="K146">
        <v>1.4415400000000001E-3</v>
      </c>
      <c r="L146">
        <v>1.72916E-3</v>
      </c>
      <c r="M146">
        <v>2.0144099999999999E-3</v>
      </c>
      <c r="N146">
        <v>2.2683500000000001E-3</v>
      </c>
      <c r="O146">
        <v>2.4032900000000002E-3</v>
      </c>
      <c r="P146">
        <v>2.2507400000000002E-3</v>
      </c>
      <c r="Q146">
        <v>2.0378200000000001E-3</v>
      </c>
      <c r="R146">
        <v>1.8096900000000001E-3</v>
      </c>
      <c r="S146">
        <v>1.5646600000000001E-3</v>
      </c>
      <c r="T146">
        <v>1.32693E-3</v>
      </c>
      <c r="U146">
        <v>1.0916299999999999E-3</v>
      </c>
      <c r="V146" s="625">
        <v>8.5765699999999995E-4</v>
      </c>
      <c r="W146" s="625">
        <v>6.2164000000000002E-4</v>
      </c>
      <c r="X146" s="625">
        <v>3.9544599999999998E-4</v>
      </c>
      <c r="Y146" s="625">
        <v>2.26128E-4</v>
      </c>
      <c r="Z146" s="142" t="s">
        <v>1091</v>
      </c>
    </row>
    <row r="147" spans="1:26">
      <c r="A147" t="s">
        <v>1311</v>
      </c>
      <c r="B147" t="s">
        <v>1278</v>
      </c>
      <c r="C147" t="s">
        <v>1417</v>
      </c>
      <c r="D147" t="s">
        <v>132</v>
      </c>
      <c r="E147" s="625">
        <v>6.5090200000000002E-5</v>
      </c>
      <c r="F147" s="625">
        <v>1.1665100000000001E-4</v>
      </c>
      <c r="G147" s="625">
        <v>2.5325E-4</v>
      </c>
      <c r="H147" s="625">
        <v>2.6738199999999998E-4</v>
      </c>
      <c r="I147" s="625">
        <v>3.0410399999999997E-4</v>
      </c>
      <c r="J147" s="625">
        <v>4.58078E-4</v>
      </c>
      <c r="K147" s="625">
        <v>6.8056499999999995E-4</v>
      </c>
      <c r="L147" s="625">
        <v>9.3132700000000002E-4</v>
      </c>
      <c r="M147">
        <v>1.19188E-3</v>
      </c>
      <c r="N147">
        <v>1.4498200000000001E-3</v>
      </c>
      <c r="O147">
        <v>1.7298700000000001E-3</v>
      </c>
      <c r="P147">
        <v>2.0993100000000001E-3</v>
      </c>
      <c r="Q147">
        <v>2.4317200000000001E-3</v>
      </c>
      <c r="R147">
        <v>2.6825899999999999E-3</v>
      </c>
      <c r="S147">
        <v>2.8285599999999999E-3</v>
      </c>
      <c r="T147">
        <v>2.8796300000000002E-3</v>
      </c>
      <c r="U147">
        <v>2.8093300000000001E-3</v>
      </c>
      <c r="V147">
        <v>2.5525299999999999E-3</v>
      </c>
      <c r="W147">
        <v>2.1357199999999998E-3</v>
      </c>
      <c r="X147">
        <v>1.5535600000000001E-3</v>
      </c>
      <c r="Y147">
        <v>1.00299E-3</v>
      </c>
      <c r="Z147" s="142" t="s">
        <v>1091</v>
      </c>
    </row>
    <row r="148" spans="1:26">
      <c r="A148" t="s">
        <v>1311</v>
      </c>
      <c r="B148" t="s">
        <v>1278</v>
      </c>
      <c r="C148" t="s">
        <v>1416</v>
      </c>
      <c r="D148" t="s">
        <v>135</v>
      </c>
      <c r="E148">
        <v>5.27108E-3</v>
      </c>
      <c r="F148">
        <v>2.5730699999999998E-3</v>
      </c>
      <c r="G148">
        <v>3.0408700000000002E-3</v>
      </c>
      <c r="H148">
        <v>1.9944199999999998E-3</v>
      </c>
      <c r="I148">
        <v>1.38652E-3</v>
      </c>
      <c r="J148">
        <v>1.55572E-3</v>
      </c>
      <c r="K148">
        <v>2.0020200000000002E-3</v>
      </c>
      <c r="L148">
        <v>2.40734E-3</v>
      </c>
      <c r="M148">
        <v>2.8124399999999998E-3</v>
      </c>
      <c r="N148">
        <v>3.17944E-3</v>
      </c>
      <c r="O148">
        <v>3.4221099999999999E-3</v>
      </c>
      <c r="P148">
        <v>3.1945400000000001E-3</v>
      </c>
      <c r="Q148">
        <v>2.9402600000000001E-3</v>
      </c>
      <c r="R148">
        <v>2.6777300000000001E-3</v>
      </c>
      <c r="S148">
        <v>2.3818099999999998E-3</v>
      </c>
      <c r="T148">
        <v>2.06902E-3</v>
      </c>
      <c r="U148">
        <v>1.72985E-3</v>
      </c>
      <c r="V148">
        <v>1.3925000000000001E-3</v>
      </c>
      <c r="W148">
        <v>1.0474099999999999E-3</v>
      </c>
      <c r="X148" s="625">
        <v>7.1117299999999995E-4</v>
      </c>
      <c r="Y148" s="625">
        <v>3.9435000000000002E-4</v>
      </c>
      <c r="Z148" s="142" t="s">
        <v>1091</v>
      </c>
    </row>
    <row r="149" spans="1:26">
      <c r="A149" t="s">
        <v>1311</v>
      </c>
      <c r="B149" t="s">
        <v>1278</v>
      </c>
      <c r="C149" t="s">
        <v>1416</v>
      </c>
      <c r="D149" t="s">
        <v>132</v>
      </c>
      <c r="E149" s="625">
        <v>7.5742900000000003E-5</v>
      </c>
      <c r="F149" s="625">
        <v>1.5694400000000001E-4</v>
      </c>
      <c r="G149" s="625">
        <v>3.0403299999999999E-4</v>
      </c>
      <c r="H149" s="625">
        <v>3.6498699999999999E-4</v>
      </c>
      <c r="I149" s="625">
        <v>4.19338E-4</v>
      </c>
      <c r="J149" s="625">
        <v>6.3115399999999998E-4</v>
      </c>
      <c r="K149" s="625">
        <v>9.4517199999999998E-4</v>
      </c>
      <c r="L149">
        <v>1.29659E-3</v>
      </c>
      <c r="M149">
        <v>1.66406E-3</v>
      </c>
      <c r="N149">
        <v>2.0321499999999999E-3</v>
      </c>
      <c r="O149">
        <v>2.46321E-3</v>
      </c>
      <c r="P149">
        <v>2.9796100000000002E-3</v>
      </c>
      <c r="Q149">
        <v>3.5086000000000002E-3</v>
      </c>
      <c r="R149">
        <v>3.9693300000000001E-3</v>
      </c>
      <c r="S149">
        <v>4.3057800000000004E-3</v>
      </c>
      <c r="T149">
        <v>4.4900599999999997E-3</v>
      </c>
      <c r="U149">
        <v>4.4517999999999997E-3</v>
      </c>
      <c r="V149">
        <v>4.1443199999999999E-3</v>
      </c>
      <c r="W149">
        <v>3.59853E-3</v>
      </c>
      <c r="X149">
        <v>2.79393E-3</v>
      </c>
      <c r="Y149">
        <v>1.7491399999999999E-3</v>
      </c>
      <c r="Z149" s="142" t="s">
        <v>1091</v>
      </c>
    </row>
    <row r="150" spans="1:26">
      <c r="A150" t="s">
        <v>1311</v>
      </c>
      <c r="B150" t="s">
        <v>1278</v>
      </c>
      <c r="C150" t="s">
        <v>1415</v>
      </c>
      <c r="D150" t="s">
        <v>135</v>
      </c>
      <c r="E150">
        <v>6.1941299999999999E-3</v>
      </c>
      <c r="F150">
        <v>3.5540900000000002E-3</v>
      </c>
      <c r="G150">
        <v>3.7292599999999999E-3</v>
      </c>
      <c r="H150">
        <v>2.7550500000000002E-3</v>
      </c>
      <c r="I150">
        <v>1.94426E-3</v>
      </c>
      <c r="J150">
        <v>2.1875000000000002E-3</v>
      </c>
      <c r="K150">
        <v>2.8316399999999999E-3</v>
      </c>
      <c r="L150">
        <v>3.4070900000000002E-3</v>
      </c>
      <c r="M150">
        <v>4.0373099999999997E-3</v>
      </c>
      <c r="N150">
        <v>4.7307099999999999E-3</v>
      </c>
      <c r="O150">
        <v>5.15279E-3</v>
      </c>
      <c r="P150">
        <v>4.8111200000000003E-3</v>
      </c>
      <c r="Q150">
        <v>4.4356899999999999E-3</v>
      </c>
      <c r="R150">
        <v>4.0573199999999997E-3</v>
      </c>
      <c r="S150">
        <v>3.6397399999999998E-3</v>
      </c>
      <c r="T150">
        <v>3.20405E-3</v>
      </c>
      <c r="U150">
        <v>2.7357200000000001E-3</v>
      </c>
      <c r="V150">
        <v>2.2773400000000001E-3</v>
      </c>
      <c r="W150">
        <v>1.80774E-3</v>
      </c>
      <c r="X150">
        <v>1.34906E-3</v>
      </c>
      <c r="Y150" s="625">
        <v>9.1114699999999996E-4</v>
      </c>
      <c r="Z150" s="142" t="s">
        <v>1091</v>
      </c>
    </row>
    <row r="151" spans="1:26">
      <c r="A151" t="s">
        <v>1311</v>
      </c>
      <c r="B151" t="s">
        <v>1278</v>
      </c>
      <c r="C151" t="s">
        <v>1415</v>
      </c>
      <c r="D151" t="s">
        <v>132</v>
      </c>
      <c r="E151" s="625">
        <v>8.9006599999999996E-5</v>
      </c>
      <c r="F151" s="625">
        <v>2.1678100000000001E-4</v>
      </c>
      <c r="G151" s="625">
        <v>3.7285900000000002E-4</v>
      </c>
      <c r="H151" s="625">
        <v>5.04186E-4</v>
      </c>
      <c r="I151" s="625">
        <v>5.8801899999999995E-4</v>
      </c>
      <c r="J151" s="625">
        <v>8.8746400000000003E-4</v>
      </c>
      <c r="K151">
        <v>1.3368399999999999E-3</v>
      </c>
      <c r="L151">
        <v>1.8350599999999999E-3</v>
      </c>
      <c r="M151">
        <v>2.38879E-3</v>
      </c>
      <c r="N151">
        <v>3.0236500000000001E-3</v>
      </c>
      <c r="O151">
        <v>3.70893E-3</v>
      </c>
      <c r="P151">
        <v>4.4874299999999997E-3</v>
      </c>
      <c r="Q151">
        <v>5.2930900000000003E-3</v>
      </c>
      <c r="R151">
        <v>6.0143599999999998E-3</v>
      </c>
      <c r="S151">
        <v>6.57984E-3</v>
      </c>
      <c r="T151">
        <v>6.9532300000000003E-3</v>
      </c>
      <c r="U151">
        <v>7.0404300000000003E-3</v>
      </c>
      <c r="V151">
        <v>6.7777499999999999E-3</v>
      </c>
      <c r="W151">
        <v>6.2107100000000004E-3</v>
      </c>
      <c r="X151">
        <v>5.2999400000000004E-3</v>
      </c>
      <c r="Y151">
        <v>4.0413899999999997E-3</v>
      </c>
      <c r="Z151" s="142" t="s">
        <v>1091</v>
      </c>
    </row>
    <row r="152" spans="1:26">
      <c r="A152" t="s">
        <v>1311</v>
      </c>
      <c r="B152" t="s">
        <v>1278</v>
      </c>
      <c r="C152" t="s">
        <v>1414</v>
      </c>
      <c r="D152" t="s">
        <v>135</v>
      </c>
      <c r="E152">
        <v>7.47615E-3</v>
      </c>
      <c r="F152">
        <v>5.1303299999999998E-3</v>
      </c>
      <c r="G152">
        <v>4.7529499999999997E-3</v>
      </c>
      <c r="H152">
        <v>3.9551999999999999E-3</v>
      </c>
      <c r="I152">
        <v>2.8485699999999999E-3</v>
      </c>
      <c r="J152">
        <v>3.2520800000000001E-3</v>
      </c>
      <c r="K152">
        <v>4.2761300000000004E-3</v>
      </c>
      <c r="L152">
        <v>5.3065999999999999E-3</v>
      </c>
      <c r="M152">
        <v>6.3506400000000003E-3</v>
      </c>
      <c r="N152">
        <v>7.3680500000000001E-3</v>
      </c>
      <c r="O152">
        <v>7.97841E-3</v>
      </c>
      <c r="P152">
        <v>7.4441500000000001E-3</v>
      </c>
      <c r="Q152">
        <v>6.8671599999999998E-3</v>
      </c>
      <c r="R152">
        <v>6.3006E-3</v>
      </c>
      <c r="S152">
        <v>5.6925500000000002E-3</v>
      </c>
      <c r="T152">
        <v>5.0712300000000004E-3</v>
      </c>
      <c r="U152">
        <v>4.41596E-3</v>
      </c>
      <c r="V152">
        <v>3.7948499999999998E-3</v>
      </c>
      <c r="W152">
        <v>3.16585E-3</v>
      </c>
      <c r="X152">
        <v>2.5620299999999999E-3</v>
      </c>
      <c r="Y152">
        <v>1.9977300000000001E-3</v>
      </c>
      <c r="Z152" s="142" t="s">
        <v>1091</v>
      </c>
    </row>
    <row r="153" spans="1:26">
      <c r="A153" t="s">
        <v>1311</v>
      </c>
      <c r="B153" t="s">
        <v>1278</v>
      </c>
      <c r="C153" t="s">
        <v>1414</v>
      </c>
      <c r="D153" t="s">
        <v>132</v>
      </c>
      <c r="E153" s="625">
        <v>1.07429E-4</v>
      </c>
      <c r="F153" s="625">
        <v>3.12923E-4</v>
      </c>
      <c r="G153" s="625">
        <v>4.7520899999999998E-4</v>
      </c>
      <c r="H153" s="625">
        <v>7.2381799999999999E-4</v>
      </c>
      <c r="I153" s="625">
        <v>8.6151800000000003E-4</v>
      </c>
      <c r="J153">
        <v>1.31937E-3</v>
      </c>
      <c r="K153">
        <v>2.0187999999999998E-3</v>
      </c>
      <c r="L153">
        <v>2.8581399999999999E-3</v>
      </c>
      <c r="M153">
        <v>3.7575299999999998E-3</v>
      </c>
      <c r="N153">
        <v>4.7093100000000004E-3</v>
      </c>
      <c r="O153">
        <v>5.7427900000000002E-3</v>
      </c>
      <c r="P153">
        <v>6.9433000000000003E-3</v>
      </c>
      <c r="Q153">
        <v>8.1945500000000001E-3</v>
      </c>
      <c r="R153">
        <v>9.3396899999999995E-3</v>
      </c>
      <c r="S153">
        <v>1.02909E-2</v>
      </c>
      <c r="T153">
        <v>1.1005300000000001E-2</v>
      </c>
      <c r="U153">
        <v>1.1364600000000001E-2</v>
      </c>
      <c r="V153">
        <v>1.12941E-2</v>
      </c>
      <c r="W153">
        <v>1.08767E-2</v>
      </c>
      <c r="X153">
        <v>1.0065299999999999E-2</v>
      </c>
      <c r="Y153">
        <v>8.8609299999999995E-3</v>
      </c>
      <c r="Z153" s="142" t="s">
        <v>1091</v>
      </c>
    </row>
    <row r="154" spans="1:26">
      <c r="A154" t="s">
        <v>1311</v>
      </c>
      <c r="B154" t="s">
        <v>1278</v>
      </c>
      <c r="C154" t="s">
        <v>1413</v>
      </c>
      <c r="D154" t="s">
        <v>135</v>
      </c>
      <c r="E154">
        <v>9.7042900000000008E-3</v>
      </c>
      <c r="F154">
        <v>8.1712399999999998E-3</v>
      </c>
      <c r="G154">
        <v>6.8575499999999996E-3</v>
      </c>
      <c r="H154">
        <v>6.2782100000000002E-3</v>
      </c>
      <c r="I154">
        <v>4.6778100000000001E-3</v>
      </c>
      <c r="J154">
        <v>5.6883200000000002E-3</v>
      </c>
      <c r="K154">
        <v>7.7448500000000002E-3</v>
      </c>
      <c r="L154">
        <v>9.4130700000000008E-3</v>
      </c>
      <c r="M154">
        <v>1.1086E-2</v>
      </c>
      <c r="N154">
        <v>1.27022E-2</v>
      </c>
      <c r="O154">
        <v>1.36311E-2</v>
      </c>
      <c r="P154">
        <v>1.26731E-2</v>
      </c>
      <c r="Q154">
        <v>1.1657300000000001E-2</v>
      </c>
      <c r="R154">
        <v>1.06868E-2</v>
      </c>
      <c r="S154">
        <v>9.6848999999999998E-3</v>
      </c>
      <c r="T154">
        <v>8.6904300000000007E-3</v>
      </c>
      <c r="U154">
        <v>7.6758699999999996E-3</v>
      </c>
      <c r="V154">
        <v>6.7618899999999996E-3</v>
      </c>
      <c r="W154">
        <v>5.8589499999999999E-3</v>
      </c>
      <c r="X154">
        <v>5.02383E-3</v>
      </c>
      <c r="Y154">
        <v>4.2922300000000002E-3</v>
      </c>
      <c r="Z154" s="142" t="s">
        <v>1091</v>
      </c>
    </row>
    <row r="155" spans="1:26">
      <c r="A155" t="s">
        <v>1311</v>
      </c>
      <c r="B155" t="s">
        <v>1278</v>
      </c>
      <c r="C155" t="s">
        <v>1413</v>
      </c>
      <c r="D155" t="s">
        <v>132</v>
      </c>
      <c r="E155" s="625">
        <v>1.3944599999999999E-4</v>
      </c>
      <c r="F155" s="625">
        <v>4.9840300000000002E-4</v>
      </c>
      <c r="G155" s="625">
        <v>6.8563200000000004E-4</v>
      </c>
      <c r="H155">
        <v>1.14894E-3</v>
      </c>
      <c r="I155">
        <v>1.41475E-3</v>
      </c>
      <c r="J155">
        <v>2.30774E-3</v>
      </c>
      <c r="K155">
        <v>3.6564200000000001E-3</v>
      </c>
      <c r="L155">
        <v>5.0698799999999997E-3</v>
      </c>
      <c r="M155">
        <v>6.5593400000000003E-3</v>
      </c>
      <c r="N155">
        <v>8.1186399999999999E-3</v>
      </c>
      <c r="O155">
        <v>9.8115700000000004E-3</v>
      </c>
      <c r="P155">
        <v>1.18204E-2</v>
      </c>
      <c r="Q155">
        <v>1.39106E-2</v>
      </c>
      <c r="R155">
        <v>1.5841600000000001E-2</v>
      </c>
      <c r="S155">
        <v>1.7508099999999999E-2</v>
      </c>
      <c r="T155">
        <v>1.8859500000000001E-2</v>
      </c>
      <c r="U155">
        <v>1.9754000000000001E-2</v>
      </c>
      <c r="V155">
        <v>2.01245E-2</v>
      </c>
      <c r="W155">
        <v>2.01292E-2</v>
      </c>
      <c r="X155">
        <v>1.9736699999999999E-2</v>
      </c>
      <c r="Y155">
        <v>1.9038200000000002E-2</v>
      </c>
      <c r="Z155" s="142" t="s">
        <v>1091</v>
      </c>
    </row>
    <row r="156" spans="1:26">
      <c r="A156" t="s">
        <v>1311</v>
      </c>
      <c r="B156" t="s">
        <v>1278</v>
      </c>
      <c r="C156" t="s">
        <v>1412</v>
      </c>
      <c r="D156" t="s">
        <v>1402</v>
      </c>
      <c r="E156">
        <v>0.46221800000000002</v>
      </c>
      <c r="F156">
        <v>0.613089</v>
      </c>
      <c r="G156">
        <v>0.63019000000000003</v>
      </c>
      <c r="H156">
        <v>0.74703299999999995</v>
      </c>
      <c r="I156">
        <v>0.77178400000000003</v>
      </c>
      <c r="J156">
        <v>0.63191200000000003</v>
      </c>
      <c r="K156">
        <v>0.47103200000000001</v>
      </c>
      <c r="L156">
        <v>0.44520799999999999</v>
      </c>
      <c r="M156">
        <v>0.42461900000000002</v>
      </c>
      <c r="N156">
        <v>0.40654299999999999</v>
      </c>
      <c r="O156">
        <v>0.39034600000000003</v>
      </c>
      <c r="P156">
        <v>0.37693900000000002</v>
      </c>
      <c r="Q156">
        <v>0.36446499999999998</v>
      </c>
      <c r="R156">
        <v>0.352327</v>
      </c>
      <c r="S156">
        <v>0.34112799999999999</v>
      </c>
      <c r="T156">
        <v>0.32875199999999999</v>
      </c>
      <c r="U156">
        <v>0.31493900000000002</v>
      </c>
      <c r="V156">
        <v>0.30057400000000001</v>
      </c>
      <c r="W156">
        <v>0.28584500000000002</v>
      </c>
      <c r="X156">
        <v>0.27426099999999998</v>
      </c>
      <c r="Y156">
        <v>0.27579999999999999</v>
      </c>
      <c r="Z156" s="142" t="s">
        <v>1091</v>
      </c>
    </row>
    <row r="157" spans="1:26">
      <c r="A157" t="s">
        <v>1311</v>
      </c>
      <c r="B157" t="s">
        <v>1278</v>
      </c>
      <c r="C157" t="s">
        <v>1411</v>
      </c>
      <c r="D157" t="s">
        <v>1402</v>
      </c>
      <c r="E157">
        <v>0.21238499999999999</v>
      </c>
      <c r="F157">
        <v>0.12166399999999999</v>
      </c>
      <c r="G157">
        <v>0.15331800000000001</v>
      </c>
      <c r="H157">
        <v>9.6758800000000006E-2</v>
      </c>
      <c r="I157">
        <v>7.94985E-2</v>
      </c>
      <c r="J157">
        <v>7.7740699999999996E-2</v>
      </c>
      <c r="K157">
        <v>7.5633000000000006E-2</v>
      </c>
      <c r="L157">
        <v>7.3619000000000004E-2</v>
      </c>
      <c r="M157">
        <v>7.1982400000000002E-2</v>
      </c>
      <c r="N157">
        <v>7.0403400000000005E-2</v>
      </c>
      <c r="O157">
        <v>6.8878900000000007E-2</v>
      </c>
      <c r="P157">
        <v>6.7609600000000006E-2</v>
      </c>
      <c r="Q157">
        <v>6.6375699999999996E-2</v>
      </c>
      <c r="R157">
        <v>6.5175999999999998E-2</v>
      </c>
      <c r="S157">
        <v>6.4194699999999993E-2</v>
      </c>
      <c r="T157">
        <v>6.3234600000000002E-2</v>
      </c>
      <c r="U157">
        <v>6.2295200000000002E-2</v>
      </c>
      <c r="V157">
        <v>6.14875E-2</v>
      </c>
      <c r="W157">
        <v>6.06943E-2</v>
      </c>
      <c r="X157">
        <v>5.9915000000000003E-2</v>
      </c>
      <c r="Y157">
        <v>5.9616299999999997E-2</v>
      </c>
      <c r="Z157" s="142" t="s">
        <v>1091</v>
      </c>
    </row>
    <row r="158" spans="1:26">
      <c r="A158" t="s">
        <v>1311</v>
      </c>
      <c r="B158" t="s">
        <v>1278</v>
      </c>
      <c r="C158" t="s">
        <v>1410</v>
      </c>
      <c r="D158" t="s">
        <v>1402</v>
      </c>
      <c r="E158">
        <v>0.42122799999999999</v>
      </c>
      <c r="F158">
        <v>0.53558099999999997</v>
      </c>
      <c r="G158">
        <v>0.53965700000000005</v>
      </c>
      <c r="H158">
        <v>0.620757</v>
      </c>
      <c r="I158">
        <v>0.63044999999999995</v>
      </c>
      <c r="J158">
        <v>0.53261000000000003</v>
      </c>
      <c r="K158">
        <v>0.41852499999999998</v>
      </c>
      <c r="L158">
        <v>0.39388899999999999</v>
      </c>
      <c r="M158">
        <v>0.37459399999999998</v>
      </c>
      <c r="N158">
        <v>0.35800199999999999</v>
      </c>
      <c r="O158">
        <v>0.34348600000000001</v>
      </c>
      <c r="P158">
        <v>0.33184799999999998</v>
      </c>
      <c r="Q158">
        <v>0.32160300000000003</v>
      </c>
      <c r="R158">
        <v>0.31251000000000001</v>
      </c>
      <c r="S158">
        <v>0.30544500000000002</v>
      </c>
      <c r="T158">
        <v>0.29891499999999999</v>
      </c>
      <c r="U158">
        <v>0.29267100000000001</v>
      </c>
      <c r="V158">
        <v>0.286964</v>
      </c>
      <c r="W158">
        <v>0.28087600000000001</v>
      </c>
      <c r="X158">
        <v>0.27271000000000001</v>
      </c>
      <c r="Y158">
        <v>0.273511</v>
      </c>
      <c r="Z158" s="142" t="s">
        <v>1091</v>
      </c>
    </row>
    <row r="159" spans="1:26">
      <c r="A159" t="s">
        <v>1311</v>
      </c>
      <c r="B159" t="s">
        <v>1278</v>
      </c>
      <c r="C159" t="s">
        <v>1409</v>
      </c>
      <c r="D159" t="s">
        <v>1402</v>
      </c>
      <c r="E159">
        <v>0.40011000000000002</v>
      </c>
      <c r="F159">
        <v>0.49437700000000001</v>
      </c>
      <c r="G159">
        <v>0.49561699999999997</v>
      </c>
      <c r="H159">
        <v>0.54530599999999996</v>
      </c>
      <c r="I159">
        <v>0.54778700000000002</v>
      </c>
      <c r="J159">
        <v>0.47649999999999998</v>
      </c>
      <c r="K159">
        <v>0.39260600000000001</v>
      </c>
      <c r="L159">
        <v>0.36943300000000001</v>
      </c>
      <c r="M159">
        <v>0.35143799999999997</v>
      </c>
      <c r="N159">
        <v>0.33603300000000003</v>
      </c>
      <c r="O159">
        <v>0.322604</v>
      </c>
      <c r="P159">
        <v>0.31187100000000001</v>
      </c>
      <c r="Q159">
        <v>0.30247099999999999</v>
      </c>
      <c r="R159">
        <v>0.29424099999999997</v>
      </c>
      <c r="S159">
        <v>0.288082</v>
      </c>
      <c r="T159">
        <v>0.28281499999999998</v>
      </c>
      <c r="U159">
        <v>0.278451</v>
      </c>
      <c r="V159">
        <v>0.27554099999999998</v>
      </c>
      <c r="W159">
        <v>0.273567</v>
      </c>
      <c r="X159">
        <v>0.27184000000000003</v>
      </c>
      <c r="Y159">
        <v>0.26950600000000002</v>
      </c>
      <c r="Z159" s="142" t="s">
        <v>1091</v>
      </c>
    </row>
    <row r="160" spans="1:26">
      <c r="A160" t="s">
        <v>1311</v>
      </c>
      <c r="B160" t="s">
        <v>1278</v>
      </c>
      <c r="C160" t="s">
        <v>1408</v>
      </c>
      <c r="D160" t="s">
        <v>1402</v>
      </c>
      <c r="E160">
        <v>0.38339400000000001</v>
      </c>
      <c r="F160">
        <v>0.45722600000000002</v>
      </c>
      <c r="G160">
        <v>0.46194800000000003</v>
      </c>
      <c r="H160">
        <v>0.48379800000000001</v>
      </c>
      <c r="I160">
        <v>0.48084900000000003</v>
      </c>
      <c r="J160">
        <v>0.43183100000000002</v>
      </c>
      <c r="K160">
        <v>0.37376900000000002</v>
      </c>
      <c r="L160">
        <v>0.352103</v>
      </c>
      <c r="M160">
        <v>0.33538299999999999</v>
      </c>
      <c r="N160">
        <v>0.321079</v>
      </c>
      <c r="O160">
        <v>0.30860399999999999</v>
      </c>
      <c r="P160">
        <v>0.29862100000000003</v>
      </c>
      <c r="Q160">
        <v>0.28983799999999998</v>
      </c>
      <c r="R160">
        <v>0.28211199999999997</v>
      </c>
      <c r="S160">
        <v>0.27629999999999999</v>
      </c>
      <c r="T160">
        <v>0.27135399999999998</v>
      </c>
      <c r="U160">
        <v>0.26735399999999998</v>
      </c>
      <c r="V160">
        <v>0.26497199999999999</v>
      </c>
      <c r="W160">
        <v>0.26401599999999997</v>
      </c>
      <c r="X160">
        <v>0.265322</v>
      </c>
      <c r="Y160">
        <v>0.26466499999999998</v>
      </c>
      <c r="Z160" s="142" t="s">
        <v>1091</v>
      </c>
    </row>
    <row r="161" spans="1:26">
      <c r="A161" t="s">
        <v>1311</v>
      </c>
      <c r="B161" t="s">
        <v>1278</v>
      </c>
      <c r="C161" t="s">
        <v>1407</v>
      </c>
      <c r="D161" t="s">
        <v>1402</v>
      </c>
      <c r="E161">
        <v>0.36824200000000001</v>
      </c>
      <c r="F161">
        <v>0.422128</v>
      </c>
      <c r="G161">
        <v>0.43101899999999999</v>
      </c>
      <c r="H161">
        <v>0.42932799999999999</v>
      </c>
      <c r="I161">
        <v>0.42214000000000002</v>
      </c>
      <c r="J161">
        <v>0.39320899999999998</v>
      </c>
      <c r="K161">
        <v>0.35875400000000002</v>
      </c>
      <c r="L161">
        <v>0.33860400000000002</v>
      </c>
      <c r="M161">
        <v>0.323127</v>
      </c>
      <c r="N161">
        <v>0.30987100000000001</v>
      </c>
      <c r="O161">
        <v>0.29828100000000002</v>
      </c>
      <c r="P161">
        <v>0.28898800000000002</v>
      </c>
      <c r="Q161">
        <v>0.28075899999999998</v>
      </c>
      <c r="R161">
        <v>0.27345599999999998</v>
      </c>
      <c r="S161">
        <v>0.26788800000000001</v>
      </c>
      <c r="T161">
        <v>0.26306800000000002</v>
      </c>
      <c r="U161">
        <v>0.25906699999999999</v>
      </c>
      <c r="V161">
        <v>0.25652999999999998</v>
      </c>
      <c r="W161">
        <v>0.25530399999999998</v>
      </c>
      <c r="X161">
        <v>0.25631300000000001</v>
      </c>
      <c r="Y161">
        <v>0.26158799999999999</v>
      </c>
      <c r="Z161" s="142" t="s">
        <v>1091</v>
      </c>
    </row>
    <row r="162" spans="1:26">
      <c r="A162" t="s">
        <v>1311</v>
      </c>
      <c r="B162" t="s">
        <v>1278</v>
      </c>
      <c r="C162" t="s">
        <v>1406</v>
      </c>
      <c r="D162" t="s">
        <v>1402</v>
      </c>
      <c r="E162">
        <v>0.35299199999999997</v>
      </c>
      <c r="F162">
        <v>0.38362099999999999</v>
      </c>
      <c r="G162">
        <v>0.40076899999999999</v>
      </c>
      <c r="H162">
        <v>0.37797500000000001</v>
      </c>
      <c r="I162">
        <v>0.36715399999999998</v>
      </c>
      <c r="J162">
        <v>0.35744300000000001</v>
      </c>
      <c r="K162">
        <v>0.345829</v>
      </c>
      <c r="L162">
        <v>0.32722000000000001</v>
      </c>
      <c r="M162">
        <v>0.31297399999999997</v>
      </c>
      <c r="N162">
        <v>0.300734</v>
      </c>
      <c r="O162">
        <v>0.28998699999999999</v>
      </c>
      <c r="P162">
        <v>0.28134799999999999</v>
      </c>
      <c r="Q162">
        <v>0.27363500000000002</v>
      </c>
      <c r="R162">
        <v>0.26671800000000001</v>
      </c>
      <c r="S162">
        <v>0.26135900000000001</v>
      </c>
      <c r="T162">
        <v>0.25660699999999997</v>
      </c>
      <c r="U162">
        <v>0.252498</v>
      </c>
      <c r="V162">
        <v>0.24959000000000001</v>
      </c>
      <c r="W162">
        <v>0.24760699999999999</v>
      </c>
      <c r="X162">
        <v>0.24712000000000001</v>
      </c>
      <c r="Y162">
        <v>0.25195400000000001</v>
      </c>
      <c r="Z162" s="142" t="s">
        <v>1091</v>
      </c>
    </row>
    <row r="163" spans="1:26">
      <c r="A163" t="s">
        <v>1311</v>
      </c>
      <c r="B163" t="s">
        <v>1278</v>
      </c>
      <c r="C163" t="s">
        <v>1405</v>
      </c>
      <c r="D163" t="s">
        <v>1402</v>
      </c>
      <c r="E163">
        <v>0.33627099999999999</v>
      </c>
      <c r="F163">
        <v>0.34066299999999999</v>
      </c>
      <c r="G163">
        <v>0.36735200000000001</v>
      </c>
      <c r="H163">
        <v>0.32625799999999999</v>
      </c>
      <c r="I163">
        <v>0.31202099999999999</v>
      </c>
      <c r="J163">
        <v>0.305122</v>
      </c>
      <c r="K163">
        <v>0.29685</v>
      </c>
      <c r="L163">
        <v>0.28894500000000001</v>
      </c>
      <c r="M163">
        <v>0.282522</v>
      </c>
      <c r="N163">
        <v>0.27632400000000001</v>
      </c>
      <c r="O163">
        <v>0.270341</v>
      </c>
      <c r="P163">
        <v>0.26535900000000001</v>
      </c>
      <c r="Q163">
        <v>0.26051600000000003</v>
      </c>
      <c r="R163">
        <v>0.25580700000000001</v>
      </c>
      <c r="S163">
        <v>0.25195600000000001</v>
      </c>
      <c r="T163">
        <v>0.24818799999999999</v>
      </c>
      <c r="U163">
        <v>0.244501</v>
      </c>
      <c r="V163">
        <v>0.24133099999999999</v>
      </c>
      <c r="W163">
        <v>0.23821700000000001</v>
      </c>
      <c r="X163">
        <v>0.23515900000000001</v>
      </c>
      <c r="Y163">
        <v>0.233986</v>
      </c>
      <c r="Z163" s="142" t="s">
        <v>1091</v>
      </c>
    </row>
    <row r="164" spans="1:26">
      <c r="A164" t="s">
        <v>1311</v>
      </c>
      <c r="B164" t="s">
        <v>1278</v>
      </c>
      <c r="C164" t="s">
        <v>1404</v>
      </c>
      <c r="D164" t="s">
        <v>1402</v>
      </c>
      <c r="E164">
        <v>0.316276</v>
      </c>
      <c r="F164">
        <v>0.29196800000000001</v>
      </c>
      <c r="G164">
        <v>0.32858100000000001</v>
      </c>
      <c r="H164">
        <v>0.27177299999999999</v>
      </c>
      <c r="I164">
        <v>0.25461400000000001</v>
      </c>
      <c r="J164">
        <v>0.24898400000000001</v>
      </c>
      <c r="K164">
        <v>0.242234</v>
      </c>
      <c r="L164">
        <v>0.23578399999999999</v>
      </c>
      <c r="M164">
        <v>0.230542</v>
      </c>
      <c r="N164">
        <v>0.22548499999999999</v>
      </c>
      <c r="O164">
        <v>0.22060199999999999</v>
      </c>
      <c r="P164">
        <v>0.21653700000000001</v>
      </c>
      <c r="Q164">
        <v>0.212585</v>
      </c>
      <c r="R164">
        <v>0.20874300000000001</v>
      </c>
      <c r="S164">
        <v>0.2056</v>
      </c>
      <c r="T164">
        <v>0.20252500000000001</v>
      </c>
      <c r="U164">
        <v>0.199516</v>
      </c>
      <c r="V164">
        <v>0.19692999999999999</v>
      </c>
      <c r="W164">
        <v>0.19438900000000001</v>
      </c>
      <c r="X164">
        <v>0.19189300000000001</v>
      </c>
      <c r="Y164">
        <v>0.190937</v>
      </c>
      <c r="Z164" s="142" t="s">
        <v>1091</v>
      </c>
    </row>
    <row r="165" spans="1:26">
      <c r="A165" t="s">
        <v>1311</v>
      </c>
      <c r="B165" t="s">
        <v>1278</v>
      </c>
      <c r="C165" t="s">
        <v>1403</v>
      </c>
      <c r="D165" t="s">
        <v>1402</v>
      </c>
      <c r="E165">
        <v>0.28797099999999998</v>
      </c>
      <c r="F165">
        <v>0.23297599999999999</v>
      </c>
      <c r="G165">
        <v>0.27302199999999999</v>
      </c>
      <c r="H165">
        <v>0.20936199999999999</v>
      </c>
      <c r="I165">
        <v>0.18967700000000001</v>
      </c>
      <c r="J165">
        <v>0.18548300000000001</v>
      </c>
      <c r="K165">
        <v>0.180455</v>
      </c>
      <c r="L165">
        <v>0.175649</v>
      </c>
      <c r="M165">
        <v>0.17174500000000001</v>
      </c>
      <c r="N165">
        <v>0.16797699999999999</v>
      </c>
      <c r="O165">
        <v>0.16434000000000001</v>
      </c>
      <c r="P165">
        <v>0.16131100000000001</v>
      </c>
      <c r="Q165">
        <v>0.15836800000000001</v>
      </c>
      <c r="R165">
        <v>0.155505</v>
      </c>
      <c r="S165">
        <v>0.15316399999999999</v>
      </c>
      <c r="T165">
        <v>0.15087300000000001</v>
      </c>
      <c r="U165">
        <v>0.14863199999999999</v>
      </c>
      <c r="V165">
        <v>0.146705</v>
      </c>
      <c r="W165">
        <v>0.144812</v>
      </c>
      <c r="X165">
        <v>0.142953</v>
      </c>
      <c r="Y165">
        <v>0.14224000000000001</v>
      </c>
      <c r="Z165" s="142" t="s">
        <v>1091</v>
      </c>
    </row>
    <row r="166" spans="1:26">
      <c r="A166" t="s">
        <v>1311</v>
      </c>
      <c r="B166" t="s">
        <v>1278</v>
      </c>
      <c r="C166" t="s">
        <v>1401</v>
      </c>
      <c r="D166" t="s">
        <v>1160</v>
      </c>
      <c r="E166">
        <v>1.16664E-2</v>
      </c>
      <c r="F166">
        <v>1.01809E-2</v>
      </c>
      <c r="G166">
        <v>1.10916E-2</v>
      </c>
      <c r="H166">
        <v>1.1369799999999999E-2</v>
      </c>
      <c r="I166">
        <v>1.31086E-2</v>
      </c>
      <c r="J166">
        <v>1.25443E-2</v>
      </c>
      <c r="K166">
        <v>1.1872000000000001E-2</v>
      </c>
      <c r="L166">
        <v>1.1550700000000001E-2</v>
      </c>
      <c r="M166">
        <v>1.12891E-2</v>
      </c>
      <c r="N166">
        <v>1.1037099999999999E-2</v>
      </c>
      <c r="O166">
        <v>1.0794099999999999E-2</v>
      </c>
      <c r="P166">
        <v>1.05915E-2</v>
      </c>
      <c r="Q166">
        <v>1.03944E-2</v>
      </c>
      <c r="R166">
        <v>1.0202299999999999E-2</v>
      </c>
      <c r="S166">
        <v>1.0043399999999999E-2</v>
      </c>
      <c r="T166">
        <v>9.8856099999999995E-3</v>
      </c>
      <c r="U166">
        <v>9.7273600000000009E-3</v>
      </c>
      <c r="V166">
        <v>9.5842900000000005E-3</v>
      </c>
      <c r="W166">
        <v>9.4363799999999994E-3</v>
      </c>
      <c r="X166">
        <v>9.2905999999999996E-3</v>
      </c>
      <c r="Y166">
        <v>9.2525400000000001E-3</v>
      </c>
      <c r="Z166" s="142" t="s">
        <v>1091</v>
      </c>
    </row>
    <row r="167" spans="1:26">
      <c r="A167" t="s">
        <v>1311</v>
      </c>
      <c r="B167" t="s">
        <v>1278</v>
      </c>
      <c r="C167" t="s">
        <v>1400</v>
      </c>
      <c r="D167" t="s">
        <v>1160</v>
      </c>
      <c r="E167">
        <v>1.1084699999999999E-2</v>
      </c>
      <c r="F167">
        <v>8.6603600000000006E-3</v>
      </c>
      <c r="G167">
        <v>9.6113599999999993E-3</v>
      </c>
      <c r="H167">
        <v>8.9569300000000001E-3</v>
      </c>
      <c r="I167">
        <v>9.7380100000000001E-3</v>
      </c>
      <c r="J167">
        <v>9.5226800000000004E-3</v>
      </c>
      <c r="K167">
        <v>9.26452E-3</v>
      </c>
      <c r="L167">
        <v>9.0178099999999994E-3</v>
      </c>
      <c r="M167">
        <v>8.8173399999999999E-3</v>
      </c>
      <c r="N167">
        <v>8.6239200000000002E-3</v>
      </c>
      <c r="O167">
        <v>8.4371900000000007E-3</v>
      </c>
      <c r="P167">
        <v>8.0295599999999998E-3</v>
      </c>
      <c r="Q167">
        <v>7.5473800000000002E-3</v>
      </c>
      <c r="R167">
        <v>7.0618199999999999E-3</v>
      </c>
      <c r="S167">
        <v>6.6062300000000003E-3</v>
      </c>
      <c r="T167">
        <v>6.1537400000000004E-3</v>
      </c>
      <c r="U167">
        <v>5.7108999999999997E-3</v>
      </c>
      <c r="V167">
        <v>5.2927699999999996E-3</v>
      </c>
      <c r="W167">
        <v>4.8956199999999998E-3</v>
      </c>
      <c r="X167">
        <v>4.51952E-3</v>
      </c>
      <c r="Y167">
        <v>4.2062599999999999E-3</v>
      </c>
      <c r="Z167" s="142" t="s">
        <v>1091</v>
      </c>
    </row>
    <row r="168" spans="1:26">
      <c r="A168" t="s">
        <v>1311</v>
      </c>
      <c r="B168" t="s">
        <v>1278</v>
      </c>
      <c r="C168" t="s">
        <v>1399</v>
      </c>
      <c r="D168" t="s">
        <v>1160</v>
      </c>
      <c r="E168">
        <v>1.1616E-2</v>
      </c>
      <c r="F168">
        <v>1.0117299999999999E-2</v>
      </c>
      <c r="G168">
        <v>1.10002E-2</v>
      </c>
      <c r="H168">
        <v>1.1277799999999999E-2</v>
      </c>
      <c r="I168">
        <v>1.2992800000000001E-2</v>
      </c>
      <c r="J168">
        <v>1.2468E-2</v>
      </c>
      <c r="K168">
        <v>1.18412E-2</v>
      </c>
      <c r="L168">
        <v>1.1515299999999999E-2</v>
      </c>
      <c r="M168">
        <v>1.1249200000000001E-2</v>
      </c>
      <c r="N168">
        <v>1.09929E-2</v>
      </c>
      <c r="O168">
        <v>1.07463E-2</v>
      </c>
      <c r="P168">
        <v>1.05404E-2</v>
      </c>
      <c r="Q168">
        <v>1.03412E-2</v>
      </c>
      <c r="R168">
        <v>1.01481E-2</v>
      </c>
      <c r="S168">
        <v>9.9902399999999992E-3</v>
      </c>
      <c r="T168">
        <v>9.8360800000000005E-3</v>
      </c>
      <c r="U168">
        <v>9.6849899999999992E-3</v>
      </c>
      <c r="V168">
        <v>9.5534299999999999E-3</v>
      </c>
      <c r="W168">
        <v>9.4223599999999994E-3</v>
      </c>
      <c r="X168">
        <v>9.2850199999999997E-3</v>
      </c>
      <c r="Y168">
        <v>9.2450099999999997E-3</v>
      </c>
      <c r="Z168" s="142" t="s">
        <v>1091</v>
      </c>
    </row>
    <row r="169" spans="1:26">
      <c r="A169" t="s">
        <v>1311</v>
      </c>
      <c r="B169" t="s">
        <v>1278</v>
      </c>
      <c r="C169" t="s">
        <v>1398</v>
      </c>
      <c r="D169" t="s">
        <v>1160</v>
      </c>
      <c r="E169">
        <v>1.15862E-2</v>
      </c>
      <c r="F169">
        <v>1.00757E-2</v>
      </c>
      <c r="G169">
        <v>1.09444E-2</v>
      </c>
      <c r="H169">
        <v>1.12037E-2</v>
      </c>
      <c r="I169">
        <v>1.2899000000000001E-2</v>
      </c>
      <c r="J169">
        <v>1.2406E-2</v>
      </c>
      <c r="K169">
        <v>1.18151E-2</v>
      </c>
      <c r="L169">
        <v>1.1484899999999999E-2</v>
      </c>
      <c r="M169">
        <v>1.1214200000000001E-2</v>
      </c>
      <c r="N169">
        <v>1.0953600000000001E-2</v>
      </c>
      <c r="O169">
        <v>1.07028E-2</v>
      </c>
      <c r="P169">
        <v>1.0492899999999999E-2</v>
      </c>
      <c r="Q169">
        <v>1.0290199999999999E-2</v>
      </c>
      <c r="R169">
        <v>1.0094499999999999E-2</v>
      </c>
      <c r="S169">
        <v>9.9357300000000003E-3</v>
      </c>
      <c r="T169">
        <v>9.7828399999999992E-3</v>
      </c>
      <c r="U169">
        <v>9.6361999999999993E-3</v>
      </c>
      <c r="V169">
        <v>9.5132900000000006E-3</v>
      </c>
      <c r="W169">
        <v>9.3962899999999999E-3</v>
      </c>
      <c r="X169">
        <v>9.2817400000000001E-3</v>
      </c>
      <c r="Y169">
        <v>9.2300699999999999E-3</v>
      </c>
      <c r="Z169" s="142" t="s">
        <v>1091</v>
      </c>
    </row>
    <row r="170" spans="1:26">
      <c r="A170" t="s">
        <v>1311</v>
      </c>
      <c r="B170" t="s">
        <v>1278</v>
      </c>
      <c r="C170" t="s">
        <v>1397</v>
      </c>
      <c r="D170" t="s">
        <v>1160</v>
      </c>
      <c r="E170">
        <v>1.15604E-2</v>
      </c>
      <c r="F170">
        <v>1.0032299999999999E-2</v>
      </c>
      <c r="G170">
        <v>1.08951E-2</v>
      </c>
      <c r="H170">
        <v>1.1127099999999999E-2</v>
      </c>
      <c r="I170">
        <v>1.2800799999999999E-2</v>
      </c>
      <c r="J170">
        <v>1.23407E-2</v>
      </c>
      <c r="K170">
        <v>1.17868E-2</v>
      </c>
      <c r="L170">
        <v>1.1451599999999999E-2</v>
      </c>
      <c r="M170">
        <v>1.11757E-2</v>
      </c>
      <c r="N170">
        <v>1.09097E-2</v>
      </c>
      <c r="O170">
        <v>1.0653599999999999E-2</v>
      </c>
      <c r="P170">
        <v>1.04385E-2</v>
      </c>
      <c r="Q170">
        <v>1.02308E-2</v>
      </c>
      <c r="R170">
        <v>1.0030799999999999E-2</v>
      </c>
      <c r="S170">
        <v>9.8689399999999997E-3</v>
      </c>
      <c r="T170">
        <v>9.7149300000000001E-3</v>
      </c>
      <c r="U170">
        <v>9.57006E-3</v>
      </c>
      <c r="V170">
        <v>9.4528100000000007E-3</v>
      </c>
      <c r="W170">
        <v>9.3467099999999994E-3</v>
      </c>
      <c r="X170">
        <v>9.2526799999999992E-3</v>
      </c>
      <c r="Y170">
        <v>9.2081699999999999E-3</v>
      </c>
      <c r="Z170" s="142" t="s">
        <v>1091</v>
      </c>
    </row>
    <row r="171" spans="1:26">
      <c r="A171" t="s">
        <v>1311</v>
      </c>
      <c r="B171" t="s">
        <v>1278</v>
      </c>
      <c r="C171" t="s">
        <v>1396</v>
      </c>
      <c r="D171" t="s">
        <v>1160</v>
      </c>
      <c r="E171">
        <v>1.15351E-2</v>
      </c>
      <c r="F171">
        <v>9.9845699999999999E-3</v>
      </c>
      <c r="G171">
        <v>1.0843500000000001E-2</v>
      </c>
      <c r="H171">
        <v>1.10423E-2</v>
      </c>
      <c r="I171">
        <v>1.26908E-2</v>
      </c>
      <c r="J171">
        <v>1.22671E-2</v>
      </c>
      <c r="K171">
        <v>1.1754199999999999E-2</v>
      </c>
      <c r="L171">
        <v>1.1413E-2</v>
      </c>
      <c r="M171">
        <v>1.11308E-2</v>
      </c>
      <c r="N171">
        <v>1.08583E-2</v>
      </c>
      <c r="O171">
        <v>1.05957E-2</v>
      </c>
      <c r="P171">
        <v>1.0373800000000001E-2</v>
      </c>
      <c r="Q171">
        <v>1.01596E-2</v>
      </c>
      <c r="R171">
        <v>9.9534399999999992E-3</v>
      </c>
      <c r="S171">
        <v>9.7865799999999996E-3</v>
      </c>
      <c r="T171">
        <v>9.6293100000000003E-3</v>
      </c>
      <c r="U171">
        <v>9.4839299999999998E-3</v>
      </c>
      <c r="V171">
        <v>9.3699000000000005E-3</v>
      </c>
      <c r="W171">
        <v>9.2722900000000007E-3</v>
      </c>
      <c r="X171">
        <v>9.1931800000000004E-3</v>
      </c>
      <c r="Y171">
        <v>9.1914100000000006E-3</v>
      </c>
      <c r="Z171" s="142" t="s">
        <v>1091</v>
      </c>
    </row>
    <row r="172" spans="1:26">
      <c r="A172" t="s">
        <v>1311</v>
      </c>
      <c r="B172" t="s">
        <v>1278</v>
      </c>
      <c r="C172" t="s">
        <v>1395</v>
      </c>
      <c r="D172" t="s">
        <v>1160</v>
      </c>
      <c r="E172">
        <v>1.15076E-2</v>
      </c>
      <c r="F172">
        <v>9.9229000000000001E-3</v>
      </c>
      <c r="G172">
        <v>1.0785899999999999E-2</v>
      </c>
      <c r="H172">
        <v>1.0941599999999999E-2</v>
      </c>
      <c r="I172">
        <v>1.25585E-2</v>
      </c>
      <c r="J172">
        <v>1.2178100000000001E-2</v>
      </c>
      <c r="K172">
        <v>1.1713700000000001E-2</v>
      </c>
      <c r="L172">
        <v>1.1365E-2</v>
      </c>
      <c r="M172">
        <v>1.1074499999999999E-2</v>
      </c>
      <c r="N172">
        <v>1.07937E-2</v>
      </c>
      <c r="O172">
        <v>1.0522500000000001E-2</v>
      </c>
      <c r="P172">
        <v>1.0291399999999999E-2</v>
      </c>
      <c r="Q172">
        <v>1.0068000000000001E-2</v>
      </c>
      <c r="R172">
        <v>9.85281E-3</v>
      </c>
      <c r="S172">
        <v>9.6776799999999993E-3</v>
      </c>
      <c r="T172">
        <v>9.5135099999999993E-3</v>
      </c>
      <c r="U172">
        <v>9.3635999999999997E-3</v>
      </c>
      <c r="V172">
        <v>9.2482699999999994E-3</v>
      </c>
      <c r="W172">
        <v>9.1541599999999997E-3</v>
      </c>
      <c r="X172">
        <v>9.0844800000000007E-3</v>
      </c>
      <c r="Y172">
        <v>9.1158899999999998E-3</v>
      </c>
      <c r="Z172" s="142" t="s">
        <v>1091</v>
      </c>
    </row>
    <row r="173" spans="1:26">
      <c r="A173" t="s">
        <v>1311</v>
      </c>
      <c r="B173" t="s">
        <v>1278</v>
      </c>
      <c r="C173" t="s">
        <v>1394</v>
      </c>
      <c r="D173" t="s">
        <v>1160</v>
      </c>
      <c r="E173">
        <v>1.1474699999999999E-2</v>
      </c>
      <c r="F173">
        <v>9.8388999999999994E-3</v>
      </c>
      <c r="G173">
        <v>1.07121E-2</v>
      </c>
      <c r="H173">
        <v>1.08109E-2</v>
      </c>
      <c r="I173">
        <v>1.23833E-2</v>
      </c>
      <c r="J173">
        <v>1.20591E-2</v>
      </c>
      <c r="K173">
        <v>1.1657900000000001E-2</v>
      </c>
      <c r="L173">
        <v>1.12984E-2</v>
      </c>
      <c r="M173">
        <v>1.09964E-2</v>
      </c>
      <c r="N173">
        <v>1.0703499999999999E-2</v>
      </c>
      <c r="O173">
        <v>1.04195E-2</v>
      </c>
      <c r="P173">
        <v>1.0174900000000001E-2</v>
      </c>
      <c r="Q173">
        <v>9.9372000000000002E-3</v>
      </c>
      <c r="R173">
        <v>9.7072200000000008E-3</v>
      </c>
      <c r="S173">
        <v>9.5174100000000005E-3</v>
      </c>
      <c r="T173">
        <v>9.3390799999999996E-3</v>
      </c>
      <c r="U173">
        <v>9.17632E-3</v>
      </c>
      <c r="V173">
        <v>9.0500100000000007E-3</v>
      </c>
      <c r="W173">
        <v>8.9482499999999996E-3</v>
      </c>
      <c r="X173">
        <v>8.8749199999999997E-3</v>
      </c>
      <c r="Y173">
        <v>8.9066600000000003E-3</v>
      </c>
      <c r="Z173" s="142" t="s">
        <v>1091</v>
      </c>
    </row>
    <row r="174" spans="1:26">
      <c r="A174" t="s">
        <v>1311</v>
      </c>
      <c r="B174" t="s">
        <v>1278</v>
      </c>
      <c r="C174" t="s">
        <v>1393</v>
      </c>
      <c r="D174" t="s">
        <v>1160</v>
      </c>
      <c r="E174">
        <v>1.14311E-2</v>
      </c>
      <c r="F174">
        <v>9.7163800000000002E-3</v>
      </c>
      <c r="G174">
        <v>1.06094E-2</v>
      </c>
      <c r="H174">
        <v>1.0625000000000001E-2</v>
      </c>
      <c r="I174">
        <v>1.2129300000000001E-2</v>
      </c>
      <c r="J174">
        <v>1.1861099999999999E-2</v>
      </c>
      <c r="K174">
        <v>1.1539600000000001E-2</v>
      </c>
      <c r="L174">
        <v>1.11971E-2</v>
      </c>
      <c r="M174">
        <v>1.0877400000000001E-2</v>
      </c>
      <c r="N174">
        <v>1.05655E-2</v>
      </c>
      <c r="O174">
        <v>1.02617E-2</v>
      </c>
      <c r="P174">
        <v>9.9953100000000003E-3</v>
      </c>
      <c r="Q174">
        <v>9.7344700000000003E-3</v>
      </c>
      <c r="R174">
        <v>9.4797800000000002E-3</v>
      </c>
      <c r="S174">
        <v>9.26423E-3</v>
      </c>
      <c r="T174">
        <v>9.0592699999999995E-3</v>
      </c>
      <c r="U174">
        <v>8.8695600000000003E-3</v>
      </c>
      <c r="V174">
        <v>8.7158099999999992E-3</v>
      </c>
      <c r="W174">
        <v>8.5873500000000005E-3</v>
      </c>
      <c r="X174">
        <v>8.4877100000000007E-3</v>
      </c>
      <c r="Y174">
        <v>8.4912800000000004E-3</v>
      </c>
      <c r="Z174" s="142" t="s">
        <v>1091</v>
      </c>
    </row>
    <row r="175" spans="1:26">
      <c r="A175" t="s">
        <v>1311</v>
      </c>
      <c r="B175" t="s">
        <v>1278</v>
      </c>
      <c r="C175" t="s">
        <v>1392</v>
      </c>
      <c r="D175" t="s">
        <v>1160</v>
      </c>
      <c r="E175">
        <v>1.13598E-2</v>
      </c>
      <c r="F175">
        <v>9.5066899999999999E-3</v>
      </c>
      <c r="G175">
        <v>1.04168E-2</v>
      </c>
      <c r="H175">
        <v>1.0308599999999999E-2</v>
      </c>
      <c r="I175">
        <v>1.16834E-2</v>
      </c>
      <c r="J175">
        <v>1.1425100000000001E-2</v>
      </c>
      <c r="K175">
        <v>1.1115399999999999E-2</v>
      </c>
      <c r="L175">
        <v>1.08194E-2</v>
      </c>
      <c r="M175">
        <v>1.0578799999999999E-2</v>
      </c>
      <c r="N175">
        <v>1.03047E-2</v>
      </c>
      <c r="O175">
        <v>9.9626000000000003E-3</v>
      </c>
      <c r="P175">
        <v>9.6539299999999998E-3</v>
      </c>
      <c r="Q175">
        <v>9.3472499999999997E-3</v>
      </c>
      <c r="R175">
        <v>9.0424000000000008E-3</v>
      </c>
      <c r="S175">
        <v>8.7724900000000008E-3</v>
      </c>
      <c r="T175">
        <v>8.5083399999999997E-3</v>
      </c>
      <c r="U175">
        <v>8.2543500000000006E-3</v>
      </c>
      <c r="V175">
        <v>8.0292799999999998E-3</v>
      </c>
      <c r="W175">
        <v>7.8229100000000006E-3</v>
      </c>
      <c r="X175">
        <v>7.6360899999999999E-3</v>
      </c>
      <c r="Y175">
        <v>7.53501E-3</v>
      </c>
      <c r="Z175" s="142" t="s">
        <v>1091</v>
      </c>
    </row>
    <row r="176" spans="1:26">
      <c r="A176" t="s">
        <v>1311</v>
      </c>
      <c r="B176" t="s">
        <v>1278</v>
      </c>
      <c r="C176" t="s">
        <v>1391</v>
      </c>
      <c r="D176" t="s">
        <v>135</v>
      </c>
      <c r="E176" s="625">
        <v>1.7540200000000001E-4</v>
      </c>
      <c r="F176" s="625">
        <v>3.7039599999999997E-5</v>
      </c>
      <c r="G176" s="625">
        <v>9.1895099999999994E-5</v>
      </c>
      <c r="H176" s="625">
        <v>2.35995E-5</v>
      </c>
      <c r="I176" s="625">
        <v>1.7806099999999999E-5</v>
      </c>
      <c r="J176" s="625">
        <v>2.10331E-5</v>
      </c>
      <c r="K176" s="625">
        <v>2.2593199999999999E-5</v>
      </c>
      <c r="L176" s="625">
        <v>2.35332E-5</v>
      </c>
      <c r="M176" s="625">
        <v>2.3955899999999999E-5</v>
      </c>
      <c r="N176" s="625">
        <v>2.3496999999999999E-5</v>
      </c>
      <c r="O176" s="625">
        <v>2.1457599999999999E-5</v>
      </c>
      <c r="P176" s="625">
        <v>1.8308499999999999E-5</v>
      </c>
      <c r="Q176" s="625">
        <v>1.5704599999999999E-5</v>
      </c>
      <c r="R176" s="625">
        <v>1.42019E-5</v>
      </c>
      <c r="S176" s="625">
        <v>1.31848E-5</v>
      </c>
      <c r="T176" s="625">
        <v>1.28056E-5</v>
      </c>
      <c r="U176" s="625">
        <v>1.3103599999999999E-5</v>
      </c>
      <c r="V176" s="625">
        <v>1.42969E-5</v>
      </c>
      <c r="W176" s="625">
        <v>1.6143499999999999E-5</v>
      </c>
      <c r="X176" s="625">
        <v>1.71702E-5</v>
      </c>
      <c r="Y176" s="625">
        <v>1.34277E-5</v>
      </c>
      <c r="Z176" s="142" t="s">
        <v>1091</v>
      </c>
    </row>
    <row r="177" spans="1:26">
      <c r="A177" t="s">
        <v>1311</v>
      </c>
      <c r="B177" t="s">
        <v>1278</v>
      </c>
      <c r="C177" t="s">
        <v>1391</v>
      </c>
      <c r="D177" t="s">
        <v>132</v>
      </c>
      <c r="E177">
        <v>2.6641500000000001E-3</v>
      </c>
      <c r="F177">
        <v>2.3881100000000001E-3</v>
      </c>
      <c r="G177">
        <v>9.71202E-3</v>
      </c>
      <c r="H177">
        <v>4.5651600000000004E-3</v>
      </c>
      <c r="I177">
        <v>5.6924799999999998E-3</v>
      </c>
      <c r="J177">
        <v>9.6024700000000001E-3</v>
      </c>
      <c r="K177">
        <v>1.31644E-2</v>
      </c>
      <c r="L177">
        <v>1.7104000000000001E-2</v>
      </c>
      <c r="M177">
        <v>2.09862E-2</v>
      </c>
      <c r="N177">
        <v>2.44955E-2</v>
      </c>
      <c r="O177">
        <v>2.7623600000000002E-2</v>
      </c>
      <c r="P177">
        <v>3.0553199999999999E-2</v>
      </c>
      <c r="Q177">
        <v>3.3592299999999999E-2</v>
      </c>
      <c r="R177">
        <v>3.79139E-2</v>
      </c>
      <c r="S177">
        <v>4.3143599999999997E-2</v>
      </c>
      <c r="T177">
        <v>5.0616800000000003E-2</v>
      </c>
      <c r="U177">
        <v>6.17925E-2</v>
      </c>
      <c r="V177">
        <v>7.8588500000000006E-2</v>
      </c>
      <c r="W177">
        <v>0.103144</v>
      </c>
      <c r="X177">
        <v>0.12632099999999999</v>
      </c>
      <c r="Y177">
        <v>0.11231099999999999</v>
      </c>
      <c r="Z177" s="142" t="s">
        <v>1091</v>
      </c>
    </row>
    <row r="178" spans="1:26">
      <c r="A178" t="s">
        <v>1311</v>
      </c>
      <c r="B178" t="s">
        <v>1278</v>
      </c>
      <c r="C178" t="s">
        <v>1391</v>
      </c>
      <c r="D178" t="s">
        <v>1375</v>
      </c>
      <c r="E178" s="625">
        <v>4.2428500000000002E-5</v>
      </c>
      <c r="F178" s="625">
        <v>3.7582799999999998E-4</v>
      </c>
      <c r="G178">
        <v>1.2123399999999999E-3</v>
      </c>
      <c r="H178" s="625">
        <v>3.6301699999999998E-4</v>
      </c>
      <c r="I178" s="625">
        <v>9.53705E-4</v>
      </c>
      <c r="J178">
        <v>1.3138100000000001E-3</v>
      </c>
      <c r="K178">
        <v>1.68195E-3</v>
      </c>
      <c r="L178">
        <v>2.1182800000000002E-3</v>
      </c>
      <c r="M178">
        <v>2.4839800000000002E-3</v>
      </c>
      <c r="N178">
        <v>2.7697500000000001E-3</v>
      </c>
      <c r="O178">
        <v>3.0249000000000001E-3</v>
      </c>
      <c r="P178">
        <v>3.2679100000000002E-3</v>
      </c>
      <c r="Q178">
        <v>3.4287300000000001E-3</v>
      </c>
      <c r="R178">
        <v>3.5307799999999999E-3</v>
      </c>
      <c r="S178">
        <v>3.6126800000000001E-3</v>
      </c>
      <c r="T178">
        <v>3.8710400000000001E-3</v>
      </c>
      <c r="U178">
        <v>4.43173E-3</v>
      </c>
      <c r="V178">
        <v>5.3941800000000002E-3</v>
      </c>
      <c r="W178">
        <v>7.0066099999999999E-3</v>
      </c>
      <c r="X178">
        <v>8.6354299999999995E-3</v>
      </c>
      <c r="Y178">
        <v>7.6797599999999999E-3</v>
      </c>
      <c r="Z178" s="142" t="s">
        <v>1091</v>
      </c>
    </row>
    <row r="179" spans="1:26">
      <c r="A179" t="s">
        <v>1311</v>
      </c>
      <c r="B179" t="s">
        <v>1278</v>
      </c>
      <c r="C179" t="s">
        <v>1391</v>
      </c>
      <c r="D179" t="s">
        <v>141</v>
      </c>
      <c r="E179">
        <v>0</v>
      </c>
      <c r="F179">
        <v>0</v>
      </c>
      <c r="G179">
        <v>0</v>
      </c>
      <c r="H179">
        <v>0</v>
      </c>
      <c r="I179">
        <v>0</v>
      </c>
      <c r="J179" s="625">
        <v>5.4864799999999998E-7</v>
      </c>
      <c r="K179" s="625">
        <v>9.6740099999999999E-6</v>
      </c>
      <c r="L179" s="625">
        <v>1.8882E-5</v>
      </c>
      <c r="M179" s="625">
        <v>3.0673399999999997E-5</v>
      </c>
      <c r="N179" s="625">
        <v>4.5062299999999997E-5</v>
      </c>
      <c r="O179" s="625">
        <v>6.08369E-5</v>
      </c>
      <c r="P179" s="625">
        <v>6.6821200000000003E-5</v>
      </c>
      <c r="Q179" s="625">
        <v>7.1935599999999996E-5</v>
      </c>
      <c r="R179" s="625">
        <v>7.8104100000000003E-5</v>
      </c>
      <c r="S179" s="625">
        <v>8.3478699999999997E-5</v>
      </c>
      <c r="T179" s="625">
        <v>9.22131E-5</v>
      </c>
      <c r="U179" s="625">
        <v>1.06795E-4</v>
      </c>
      <c r="V179" s="625">
        <v>1.2972099999999999E-4</v>
      </c>
      <c r="W179" s="625">
        <v>1.6474E-4</v>
      </c>
      <c r="X179" s="625">
        <v>1.9897299999999999E-4</v>
      </c>
      <c r="Y179" s="625">
        <v>1.73926E-4</v>
      </c>
      <c r="Z179" s="142" t="s">
        <v>1091</v>
      </c>
    </row>
    <row r="180" spans="1:26">
      <c r="A180" t="s">
        <v>1311</v>
      </c>
      <c r="B180" t="s">
        <v>1278</v>
      </c>
      <c r="C180" t="s">
        <v>1391</v>
      </c>
      <c r="D180" t="s">
        <v>1372</v>
      </c>
      <c r="E180">
        <v>1.1333299999999999E-2</v>
      </c>
      <c r="F180">
        <v>6.0278399999999996E-3</v>
      </c>
      <c r="G180">
        <v>1.79274E-2</v>
      </c>
      <c r="H180">
        <v>6.1004900000000001E-3</v>
      </c>
      <c r="I180">
        <v>6.9032099999999999E-3</v>
      </c>
      <c r="J180">
        <v>6.4941799999999996E-3</v>
      </c>
      <c r="K180">
        <v>6.42182E-3</v>
      </c>
      <c r="L180">
        <v>6.4744099999999999E-3</v>
      </c>
      <c r="M180">
        <v>6.3030100000000004E-3</v>
      </c>
      <c r="N180">
        <v>5.9360100000000002E-3</v>
      </c>
      <c r="O180">
        <v>5.3480999999999997E-3</v>
      </c>
      <c r="P180">
        <v>4.5369199999999998E-3</v>
      </c>
      <c r="Q180">
        <v>4.0013200000000001E-3</v>
      </c>
      <c r="R180">
        <v>3.6551000000000001E-3</v>
      </c>
      <c r="S180">
        <v>3.4113300000000002E-3</v>
      </c>
      <c r="T180">
        <v>3.32022E-3</v>
      </c>
      <c r="U180">
        <v>3.3780199999999998E-3</v>
      </c>
      <c r="V180">
        <v>3.63621E-3</v>
      </c>
      <c r="W180">
        <v>4.0903299999999997E-3</v>
      </c>
      <c r="X180">
        <v>4.3380299999999997E-3</v>
      </c>
      <c r="Y180">
        <v>3.3618900000000002E-3</v>
      </c>
      <c r="Z180" s="142" t="s">
        <v>1091</v>
      </c>
    </row>
    <row r="181" spans="1:26">
      <c r="A181" t="s">
        <v>1311</v>
      </c>
      <c r="B181" t="s">
        <v>1278</v>
      </c>
      <c r="C181" t="s">
        <v>1390</v>
      </c>
      <c r="D181" t="s">
        <v>135</v>
      </c>
      <c r="E181">
        <v>2.0389800000000001E-3</v>
      </c>
      <c r="F181">
        <v>2.29992E-3</v>
      </c>
      <c r="G181">
        <v>1.73913E-3</v>
      </c>
      <c r="H181">
        <v>1.79864E-3</v>
      </c>
      <c r="I181">
        <v>1.3762799999999999E-3</v>
      </c>
      <c r="J181">
        <v>1.40906E-3</v>
      </c>
      <c r="K181">
        <v>1.39774E-3</v>
      </c>
      <c r="L181">
        <v>1.26918E-3</v>
      </c>
      <c r="M181">
        <v>1.14865E-3</v>
      </c>
      <c r="N181">
        <v>1.0244799999999999E-3</v>
      </c>
      <c r="O181" s="625">
        <v>8.6494100000000004E-4</v>
      </c>
      <c r="P181" s="625">
        <v>6.9067399999999995E-4</v>
      </c>
      <c r="Q181" s="625">
        <v>5.5042600000000002E-4</v>
      </c>
      <c r="R181" s="625">
        <v>4.46923E-4</v>
      </c>
      <c r="S181" s="625">
        <v>3.67277E-4</v>
      </c>
      <c r="T181" s="625">
        <v>3.0340400000000001E-4</v>
      </c>
      <c r="U181" s="625">
        <v>2.5166000000000001E-4</v>
      </c>
      <c r="V181" s="625">
        <v>2.1259999999999999E-4</v>
      </c>
      <c r="W181" s="625">
        <v>1.79113E-4</v>
      </c>
      <c r="X181" s="625">
        <v>1.5170900000000001E-4</v>
      </c>
      <c r="Y181" s="625">
        <v>1.30875E-4</v>
      </c>
      <c r="Z181" s="142" t="s">
        <v>1091</v>
      </c>
    </row>
    <row r="182" spans="1:26">
      <c r="A182" t="s">
        <v>1311</v>
      </c>
      <c r="B182" t="s">
        <v>1278</v>
      </c>
      <c r="C182" t="s">
        <v>1390</v>
      </c>
      <c r="D182" t="s">
        <v>132</v>
      </c>
      <c r="E182">
        <v>3.09696E-2</v>
      </c>
      <c r="F182">
        <v>0.148287</v>
      </c>
      <c r="G182">
        <v>0.18380199999999999</v>
      </c>
      <c r="H182">
        <v>0.34793600000000002</v>
      </c>
      <c r="I182">
        <v>0.43998500000000001</v>
      </c>
      <c r="J182">
        <v>0.64329400000000003</v>
      </c>
      <c r="K182">
        <v>0.814419</v>
      </c>
      <c r="L182">
        <v>0.92244000000000004</v>
      </c>
      <c r="M182">
        <v>1.0062500000000001</v>
      </c>
      <c r="N182">
        <v>1.06802</v>
      </c>
      <c r="O182">
        <v>1.1134900000000001</v>
      </c>
      <c r="P182">
        <v>1.1526000000000001</v>
      </c>
      <c r="Q182">
        <v>1.17737</v>
      </c>
      <c r="R182">
        <v>1.19312</v>
      </c>
      <c r="S182">
        <v>1.20181</v>
      </c>
      <c r="T182">
        <v>1.1992700000000001</v>
      </c>
      <c r="U182">
        <v>1.18675</v>
      </c>
      <c r="V182">
        <v>1.1686399999999999</v>
      </c>
      <c r="W182">
        <v>1.14439</v>
      </c>
      <c r="X182">
        <v>1.1161300000000001</v>
      </c>
      <c r="Y182">
        <v>1.09466</v>
      </c>
      <c r="Z182" s="142" t="s">
        <v>1091</v>
      </c>
    </row>
    <row r="183" spans="1:26">
      <c r="A183" t="s">
        <v>1311</v>
      </c>
      <c r="B183" t="s">
        <v>1278</v>
      </c>
      <c r="C183" t="s">
        <v>1390</v>
      </c>
      <c r="D183" t="s">
        <v>1375</v>
      </c>
      <c r="E183" s="625">
        <v>4.9321300000000005E-4</v>
      </c>
      <c r="F183">
        <v>2.33365E-2</v>
      </c>
      <c r="G183">
        <v>2.29438E-2</v>
      </c>
      <c r="H183">
        <v>2.7667500000000001E-2</v>
      </c>
      <c r="I183">
        <v>7.3714199999999994E-2</v>
      </c>
      <c r="J183">
        <v>8.8015499999999997E-2</v>
      </c>
      <c r="K183">
        <v>0.10405499999999999</v>
      </c>
      <c r="L183">
        <v>0.114242</v>
      </c>
      <c r="M183">
        <v>0.119103</v>
      </c>
      <c r="N183">
        <v>0.120763</v>
      </c>
      <c r="O183">
        <v>0.121932</v>
      </c>
      <c r="P183">
        <v>0.12328</v>
      </c>
      <c r="Q183">
        <v>0.120173</v>
      </c>
      <c r="R183">
        <v>0.111111</v>
      </c>
      <c r="S183">
        <v>0.100635</v>
      </c>
      <c r="T183">
        <v>9.1717099999999996E-2</v>
      </c>
      <c r="U183">
        <v>8.5113300000000003E-2</v>
      </c>
      <c r="V183">
        <v>8.0213199999999998E-2</v>
      </c>
      <c r="W183">
        <v>7.7738699999999994E-2</v>
      </c>
      <c r="X183">
        <v>7.6299500000000006E-2</v>
      </c>
      <c r="Y183">
        <v>7.4852000000000002E-2</v>
      </c>
      <c r="Z183" s="142" t="s">
        <v>1091</v>
      </c>
    </row>
    <row r="184" spans="1:26">
      <c r="A184" t="s">
        <v>1311</v>
      </c>
      <c r="B184" t="s">
        <v>1278</v>
      </c>
      <c r="C184" t="s">
        <v>1390</v>
      </c>
      <c r="D184" t="s">
        <v>141</v>
      </c>
      <c r="E184">
        <v>0</v>
      </c>
      <c r="F184">
        <v>0</v>
      </c>
      <c r="G184">
        <v>0</v>
      </c>
      <c r="H184">
        <v>0</v>
      </c>
      <c r="I184">
        <v>0</v>
      </c>
      <c r="J184" s="625">
        <v>3.6755299999999997E-5</v>
      </c>
      <c r="K184" s="625">
        <v>5.9848699999999998E-4</v>
      </c>
      <c r="L184">
        <v>1.01833E-3</v>
      </c>
      <c r="M184">
        <v>1.4707399999999999E-3</v>
      </c>
      <c r="N184">
        <v>1.9647499999999999E-3</v>
      </c>
      <c r="O184">
        <v>2.4522900000000002E-3</v>
      </c>
      <c r="P184">
        <v>2.5207799999999998E-3</v>
      </c>
      <c r="Q184">
        <v>2.5212500000000001E-3</v>
      </c>
      <c r="R184">
        <v>2.45788E-3</v>
      </c>
      <c r="S184">
        <v>2.3253900000000001E-3</v>
      </c>
      <c r="T184">
        <v>2.1848200000000001E-3</v>
      </c>
      <c r="U184">
        <v>2.05105E-3</v>
      </c>
      <c r="V184">
        <v>1.92899E-3</v>
      </c>
      <c r="W184">
        <v>1.8278000000000001E-3</v>
      </c>
      <c r="X184">
        <v>1.7580499999999999E-3</v>
      </c>
      <c r="Y184">
        <v>1.6952E-3</v>
      </c>
      <c r="Z184" s="142" t="s">
        <v>1091</v>
      </c>
    </row>
    <row r="185" spans="1:26">
      <c r="A185" t="s">
        <v>1311</v>
      </c>
      <c r="B185" t="s">
        <v>1278</v>
      </c>
      <c r="C185" t="s">
        <v>1390</v>
      </c>
      <c r="D185" t="s">
        <v>1372</v>
      </c>
      <c r="E185">
        <v>0.131745</v>
      </c>
      <c r="F185">
        <v>0.37429000000000001</v>
      </c>
      <c r="G185">
        <v>0.33928000000000003</v>
      </c>
      <c r="H185">
        <v>0.464951</v>
      </c>
      <c r="I185">
        <v>0.53356599999999998</v>
      </c>
      <c r="J185">
        <v>0.43506099999999998</v>
      </c>
      <c r="K185">
        <v>0.397289</v>
      </c>
      <c r="L185">
        <v>0.34917300000000001</v>
      </c>
      <c r="M185">
        <v>0.30221900000000002</v>
      </c>
      <c r="N185">
        <v>0.25881399999999999</v>
      </c>
      <c r="O185">
        <v>0.21557799999999999</v>
      </c>
      <c r="P185">
        <v>0.171152</v>
      </c>
      <c r="Q185">
        <v>0.140241</v>
      </c>
      <c r="R185">
        <v>0.115023</v>
      </c>
      <c r="S185">
        <v>9.5026100000000002E-2</v>
      </c>
      <c r="T185">
        <v>7.8666299999999995E-2</v>
      </c>
      <c r="U185">
        <v>6.4876500000000004E-2</v>
      </c>
      <c r="V185">
        <v>5.40717E-2</v>
      </c>
      <c r="W185">
        <v>4.5382400000000003E-2</v>
      </c>
      <c r="X185">
        <v>3.8329299999999997E-2</v>
      </c>
      <c r="Y185">
        <v>3.2767200000000003E-2</v>
      </c>
      <c r="Z185" s="142" t="s">
        <v>1091</v>
      </c>
    </row>
    <row r="186" spans="1:26">
      <c r="A186" t="s">
        <v>1311</v>
      </c>
      <c r="B186" t="s">
        <v>1278</v>
      </c>
      <c r="C186" t="s">
        <v>1389</v>
      </c>
      <c r="D186" t="s">
        <v>135</v>
      </c>
      <c r="E186" s="625">
        <v>2.98707E-4</v>
      </c>
      <c r="F186" s="625">
        <v>9.6356100000000004E-5</v>
      </c>
      <c r="G186" s="625">
        <v>1.65804E-4</v>
      </c>
      <c r="H186" s="625">
        <v>6.4336899999999997E-5</v>
      </c>
      <c r="I186" s="625">
        <v>4.77152E-5</v>
      </c>
      <c r="J186" s="625">
        <v>5.2980599999999999E-5</v>
      </c>
      <c r="K186" s="625">
        <v>5.7924199999999997E-5</v>
      </c>
      <c r="L186" s="625">
        <v>6.0488600000000002E-5</v>
      </c>
      <c r="M186" s="625">
        <v>6.1908200000000005E-5</v>
      </c>
      <c r="N186" s="625">
        <v>6.1604499999999996E-5</v>
      </c>
      <c r="O186" s="625">
        <v>5.8468199999999997E-5</v>
      </c>
      <c r="P186" s="625">
        <v>5.1375899999999997E-5</v>
      </c>
      <c r="Q186" s="625">
        <v>4.4333399999999998E-5</v>
      </c>
      <c r="R186" s="625">
        <v>3.8191200000000001E-5</v>
      </c>
      <c r="S186" s="625">
        <v>3.2687100000000001E-5</v>
      </c>
      <c r="T186" s="625">
        <v>2.7942100000000001E-5</v>
      </c>
      <c r="U186" s="625">
        <v>2.3934399999999999E-5</v>
      </c>
      <c r="V186" s="625">
        <v>2.0987899999999999E-5</v>
      </c>
      <c r="W186" s="625">
        <v>1.8714899999999999E-5</v>
      </c>
      <c r="X186" s="625">
        <v>1.80324E-5</v>
      </c>
      <c r="Y186" s="625">
        <v>1.44149E-5</v>
      </c>
      <c r="Z186" s="142" t="s">
        <v>1091</v>
      </c>
    </row>
    <row r="187" spans="1:26">
      <c r="A187" t="s">
        <v>1311</v>
      </c>
      <c r="B187" t="s">
        <v>1278</v>
      </c>
      <c r="C187" t="s">
        <v>1389</v>
      </c>
      <c r="D187" t="s">
        <v>132</v>
      </c>
      <c r="E187">
        <v>4.5370000000000002E-3</v>
      </c>
      <c r="F187">
        <v>6.21252E-3</v>
      </c>
      <c r="G187">
        <v>1.75231E-2</v>
      </c>
      <c r="H187">
        <v>1.24455E-2</v>
      </c>
      <c r="I187">
        <v>1.5254200000000001E-2</v>
      </c>
      <c r="J187">
        <v>2.4187899999999998E-2</v>
      </c>
      <c r="K187">
        <v>3.3750700000000002E-2</v>
      </c>
      <c r="L187">
        <v>4.3963200000000001E-2</v>
      </c>
      <c r="M187">
        <v>5.4233799999999999E-2</v>
      </c>
      <c r="N187">
        <v>6.4222299999999996E-2</v>
      </c>
      <c r="O187">
        <v>7.52694E-2</v>
      </c>
      <c r="P187">
        <v>8.5736199999999999E-2</v>
      </c>
      <c r="Q187">
        <v>9.4829700000000003E-2</v>
      </c>
      <c r="R187">
        <v>0.10195700000000001</v>
      </c>
      <c r="S187">
        <v>0.106959</v>
      </c>
      <c r="T187">
        <v>0.110447</v>
      </c>
      <c r="U187">
        <v>0.112868</v>
      </c>
      <c r="V187">
        <v>0.115368</v>
      </c>
      <c r="W187">
        <v>0.119573</v>
      </c>
      <c r="X187">
        <v>0.132664</v>
      </c>
      <c r="Y187">
        <v>0.12056799999999999</v>
      </c>
      <c r="Z187" s="142" t="s">
        <v>1091</v>
      </c>
    </row>
    <row r="188" spans="1:26">
      <c r="A188" t="s">
        <v>1311</v>
      </c>
      <c r="B188" t="s">
        <v>1278</v>
      </c>
      <c r="C188" t="s">
        <v>1389</v>
      </c>
      <c r="D188" t="s">
        <v>1375</v>
      </c>
      <c r="E188" s="625">
        <v>7.2254899999999998E-5</v>
      </c>
      <c r="F188" s="625">
        <v>9.7769200000000006E-4</v>
      </c>
      <c r="G188">
        <v>2.18739E-3</v>
      </c>
      <c r="H188" s="625">
        <v>9.8965699999999991E-4</v>
      </c>
      <c r="I188">
        <v>2.55565E-3</v>
      </c>
      <c r="J188">
        <v>3.3093799999999998E-3</v>
      </c>
      <c r="K188">
        <v>4.3121699999999997E-3</v>
      </c>
      <c r="L188">
        <v>5.4447300000000001E-3</v>
      </c>
      <c r="M188">
        <v>6.4192399999999997E-3</v>
      </c>
      <c r="N188">
        <v>7.26175E-3</v>
      </c>
      <c r="O188">
        <v>8.2423199999999992E-3</v>
      </c>
      <c r="P188">
        <v>9.17018E-3</v>
      </c>
      <c r="Q188">
        <v>9.6791800000000008E-3</v>
      </c>
      <c r="R188">
        <v>9.4948500000000009E-3</v>
      </c>
      <c r="S188">
        <v>8.95637E-3</v>
      </c>
      <c r="T188">
        <v>8.4467199999999996E-3</v>
      </c>
      <c r="U188">
        <v>8.0948200000000008E-3</v>
      </c>
      <c r="V188">
        <v>7.9186499999999993E-3</v>
      </c>
      <c r="W188">
        <v>8.1226400000000004E-3</v>
      </c>
      <c r="X188">
        <v>9.0690700000000003E-3</v>
      </c>
      <c r="Y188">
        <v>8.2443900000000007E-3</v>
      </c>
      <c r="Z188" s="142" t="s">
        <v>1091</v>
      </c>
    </row>
    <row r="189" spans="1:26">
      <c r="A189" t="s">
        <v>1311</v>
      </c>
      <c r="B189" t="s">
        <v>1278</v>
      </c>
      <c r="C189" t="s">
        <v>1389</v>
      </c>
      <c r="D189" t="s">
        <v>141</v>
      </c>
      <c r="E189">
        <v>0</v>
      </c>
      <c r="F189">
        <v>0</v>
      </c>
      <c r="G189">
        <v>0</v>
      </c>
      <c r="H189">
        <v>0</v>
      </c>
      <c r="I189">
        <v>0</v>
      </c>
      <c r="J189" s="625">
        <v>1.3820000000000001E-6</v>
      </c>
      <c r="K189" s="625">
        <v>2.4802100000000001E-5</v>
      </c>
      <c r="L189" s="625">
        <v>4.8533199999999998E-5</v>
      </c>
      <c r="M189" s="625">
        <v>7.9268099999999994E-5</v>
      </c>
      <c r="N189" s="625">
        <v>1.18145E-4</v>
      </c>
      <c r="O189" s="625">
        <v>1.6577000000000001E-4</v>
      </c>
      <c r="P189" s="625">
        <v>1.8750900000000001E-4</v>
      </c>
      <c r="Q189" s="625">
        <v>2.0307100000000001E-4</v>
      </c>
      <c r="R189" s="625">
        <v>2.1003499999999999E-4</v>
      </c>
      <c r="S189" s="625">
        <v>2.06956E-4</v>
      </c>
      <c r="T189" s="625">
        <v>2.0121200000000001E-4</v>
      </c>
      <c r="U189" s="625">
        <v>1.9506800000000001E-4</v>
      </c>
      <c r="V189" s="625">
        <v>1.9043E-4</v>
      </c>
      <c r="W189" s="625">
        <v>1.9097999999999999E-4</v>
      </c>
      <c r="X189" s="625">
        <v>2.0896399999999999E-4</v>
      </c>
      <c r="Y189" s="625">
        <v>1.86713E-4</v>
      </c>
      <c r="Z189" s="142" t="s">
        <v>1091</v>
      </c>
    </row>
    <row r="190" spans="1:26">
      <c r="A190" t="s">
        <v>1311</v>
      </c>
      <c r="B190" t="s">
        <v>1278</v>
      </c>
      <c r="C190" t="s">
        <v>1389</v>
      </c>
      <c r="D190" t="s">
        <v>1372</v>
      </c>
      <c r="E190">
        <v>1.9300399999999999E-2</v>
      </c>
      <c r="F190">
        <v>1.5681E-2</v>
      </c>
      <c r="G190">
        <v>3.2345899999999997E-2</v>
      </c>
      <c r="H190">
        <v>1.6631199999999999E-2</v>
      </c>
      <c r="I190">
        <v>1.84986E-2</v>
      </c>
      <c r="J190">
        <v>1.6358299999999999E-2</v>
      </c>
      <c r="K190">
        <v>1.6464199999999998E-2</v>
      </c>
      <c r="L190">
        <v>1.66415E-2</v>
      </c>
      <c r="M190">
        <v>1.62886E-2</v>
      </c>
      <c r="N190">
        <v>1.5563E-2</v>
      </c>
      <c r="O190">
        <v>1.45726E-2</v>
      </c>
      <c r="P190">
        <v>1.27312E-2</v>
      </c>
      <c r="Q190">
        <v>1.1295599999999999E-2</v>
      </c>
      <c r="R190">
        <v>9.82916E-3</v>
      </c>
      <c r="S190">
        <v>8.4571899999999998E-3</v>
      </c>
      <c r="T190">
        <v>7.24481E-3</v>
      </c>
      <c r="U190">
        <v>6.1701600000000001E-3</v>
      </c>
      <c r="V190">
        <v>5.3379500000000002E-3</v>
      </c>
      <c r="W190">
        <v>4.7418399999999998E-3</v>
      </c>
      <c r="X190">
        <v>4.55588E-3</v>
      </c>
      <c r="Y190">
        <v>3.6090599999999999E-3</v>
      </c>
      <c r="Z190" s="142" t="s">
        <v>1091</v>
      </c>
    </row>
    <row r="191" spans="1:26">
      <c r="A191" t="s">
        <v>1311</v>
      </c>
      <c r="B191" t="s">
        <v>1278</v>
      </c>
      <c r="C191" t="s">
        <v>1388</v>
      </c>
      <c r="D191" t="s">
        <v>135</v>
      </c>
      <c r="E191" s="625">
        <v>3.7811399999999998E-4</v>
      </c>
      <c r="F191" s="625">
        <v>1.41705E-4</v>
      </c>
      <c r="G191" s="625">
        <v>2.1578799999999999E-4</v>
      </c>
      <c r="H191" s="625">
        <v>1.043E-4</v>
      </c>
      <c r="I191" s="625">
        <v>7.7184300000000006E-5</v>
      </c>
      <c r="J191" s="625">
        <v>8.39745E-5</v>
      </c>
      <c r="K191" s="625">
        <v>9.2832599999999996E-5</v>
      </c>
      <c r="L191" s="625">
        <v>9.7207599999999994E-5</v>
      </c>
      <c r="M191" s="625">
        <v>1.01616E-4</v>
      </c>
      <c r="N191" s="625">
        <v>1.03743E-4</v>
      </c>
      <c r="O191" s="625">
        <v>9.8407300000000002E-5</v>
      </c>
      <c r="P191" s="625">
        <v>8.6474100000000006E-5</v>
      </c>
      <c r="Q191" s="625">
        <v>7.4527400000000001E-5</v>
      </c>
      <c r="R191" s="625">
        <v>6.3919100000000003E-5</v>
      </c>
      <c r="S191" s="625">
        <v>5.4091300000000002E-5</v>
      </c>
      <c r="T191" s="625">
        <v>4.5090699999999998E-5</v>
      </c>
      <c r="U191" s="625">
        <v>3.6848899999999999E-5</v>
      </c>
      <c r="V191" s="625">
        <v>2.9846199999999999E-5</v>
      </c>
      <c r="W191" s="625">
        <v>2.35145E-5</v>
      </c>
      <c r="X191" s="625">
        <v>1.85404E-5</v>
      </c>
      <c r="Y191" s="625">
        <v>1.63744E-5</v>
      </c>
      <c r="Z191" s="142" t="s">
        <v>1091</v>
      </c>
    </row>
    <row r="192" spans="1:26">
      <c r="A192" t="s">
        <v>1311</v>
      </c>
      <c r="B192" t="s">
        <v>1278</v>
      </c>
      <c r="C192" t="s">
        <v>1388</v>
      </c>
      <c r="D192" t="s">
        <v>132</v>
      </c>
      <c r="E192">
        <v>5.7431000000000001E-3</v>
      </c>
      <c r="F192">
        <v>9.1363799999999995E-3</v>
      </c>
      <c r="G192">
        <v>2.2805800000000001E-2</v>
      </c>
      <c r="H192">
        <v>2.0176199999999998E-2</v>
      </c>
      <c r="I192">
        <v>2.4675200000000001E-2</v>
      </c>
      <c r="J192">
        <v>3.8337799999999998E-2</v>
      </c>
      <c r="K192">
        <v>5.4090699999999999E-2</v>
      </c>
      <c r="L192">
        <v>7.0650599999999994E-2</v>
      </c>
      <c r="M192">
        <v>8.9018700000000006E-2</v>
      </c>
      <c r="N192">
        <v>0.108151</v>
      </c>
      <c r="O192">
        <v>0.12668499999999999</v>
      </c>
      <c r="P192">
        <v>0.14430799999999999</v>
      </c>
      <c r="Q192">
        <v>0.159415</v>
      </c>
      <c r="R192">
        <v>0.17064099999999999</v>
      </c>
      <c r="S192">
        <v>0.17699899999999999</v>
      </c>
      <c r="T192">
        <v>0.178231</v>
      </c>
      <c r="U192">
        <v>0.17376900000000001</v>
      </c>
      <c r="V192">
        <v>0.16406100000000001</v>
      </c>
      <c r="W192">
        <v>0.15023900000000001</v>
      </c>
      <c r="X192">
        <v>0.136402</v>
      </c>
      <c r="Y192">
        <v>0.136957</v>
      </c>
      <c r="Z192" s="142" t="s">
        <v>1091</v>
      </c>
    </row>
    <row r="193" spans="1:26">
      <c r="A193" t="s">
        <v>1311</v>
      </c>
      <c r="B193" t="s">
        <v>1278</v>
      </c>
      <c r="C193" t="s">
        <v>1388</v>
      </c>
      <c r="D193" t="s">
        <v>1375</v>
      </c>
      <c r="E193" s="625">
        <v>9.1463000000000002E-5</v>
      </c>
      <c r="F193">
        <v>1.43783E-3</v>
      </c>
      <c r="G193">
        <v>2.84681E-3</v>
      </c>
      <c r="H193">
        <v>1.60439E-3</v>
      </c>
      <c r="I193">
        <v>4.1340300000000003E-3</v>
      </c>
      <c r="J193">
        <v>5.24538E-3</v>
      </c>
      <c r="K193">
        <v>6.91093E-3</v>
      </c>
      <c r="L193">
        <v>8.7498899999999998E-3</v>
      </c>
      <c r="M193">
        <v>1.0536500000000001E-2</v>
      </c>
      <c r="N193">
        <v>1.2228899999999999E-2</v>
      </c>
      <c r="O193">
        <v>1.3872600000000001E-2</v>
      </c>
      <c r="P193">
        <v>1.54349E-2</v>
      </c>
      <c r="Q193">
        <v>1.6271299999999999E-2</v>
      </c>
      <c r="R193">
        <v>1.5891200000000001E-2</v>
      </c>
      <c r="S193">
        <v>1.48212E-2</v>
      </c>
      <c r="T193">
        <v>1.3630700000000001E-2</v>
      </c>
      <c r="U193">
        <v>1.2462600000000001E-2</v>
      </c>
      <c r="V193">
        <v>1.1260900000000001E-2</v>
      </c>
      <c r="W193">
        <v>1.0205799999999999E-2</v>
      </c>
      <c r="X193">
        <v>9.3245700000000008E-3</v>
      </c>
      <c r="Y193">
        <v>9.3650799999999996E-3</v>
      </c>
      <c r="Z193" s="142" t="s">
        <v>1091</v>
      </c>
    </row>
    <row r="194" spans="1:26">
      <c r="A194" t="s">
        <v>1311</v>
      </c>
      <c r="B194" t="s">
        <v>1278</v>
      </c>
      <c r="C194" t="s">
        <v>1388</v>
      </c>
      <c r="D194" t="s">
        <v>141</v>
      </c>
      <c r="E194">
        <v>0</v>
      </c>
      <c r="F194">
        <v>0</v>
      </c>
      <c r="G194">
        <v>0</v>
      </c>
      <c r="H194">
        <v>0</v>
      </c>
      <c r="I194">
        <v>0</v>
      </c>
      <c r="J194" s="625">
        <v>2.1904799999999999E-6</v>
      </c>
      <c r="K194" s="625">
        <v>3.9749300000000002E-5</v>
      </c>
      <c r="L194" s="625">
        <v>7.7994800000000001E-5</v>
      </c>
      <c r="M194" s="625">
        <v>1.3011000000000001E-4</v>
      </c>
      <c r="N194" s="625">
        <v>1.9895700000000001E-4</v>
      </c>
      <c r="O194" s="625">
        <v>2.7900599999999999E-4</v>
      </c>
      <c r="P194" s="625">
        <v>3.1560799999999999E-4</v>
      </c>
      <c r="Q194" s="625">
        <v>3.4137600000000001E-4</v>
      </c>
      <c r="R194" s="625">
        <v>3.5152700000000002E-4</v>
      </c>
      <c r="S194" s="625">
        <v>3.4247500000000002E-4</v>
      </c>
      <c r="T194" s="625">
        <v>3.2469900000000002E-4</v>
      </c>
      <c r="U194" s="625">
        <v>3.0032300000000002E-4</v>
      </c>
      <c r="V194" s="625">
        <v>2.7080399999999998E-4</v>
      </c>
      <c r="W194" s="625">
        <v>2.3996E-4</v>
      </c>
      <c r="X194" s="625">
        <v>2.1485100000000001E-4</v>
      </c>
      <c r="Y194" s="625">
        <v>2.1209399999999999E-4</v>
      </c>
      <c r="Z194" s="142" t="s">
        <v>1091</v>
      </c>
    </row>
    <row r="195" spans="1:26">
      <c r="A195" t="s">
        <v>1311</v>
      </c>
      <c r="B195" t="s">
        <v>1278</v>
      </c>
      <c r="C195" t="s">
        <v>1388</v>
      </c>
      <c r="D195" t="s">
        <v>1372</v>
      </c>
      <c r="E195">
        <v>2.44312E-2</v>
      </c>
      <c r="F195">
        <v>2.3061100000000001E-2</v>
      </c>
      <c r="G195">
        <v>4.2097099999999998E-2</v>
      </c>
      <c r="H195">
        <v>2.6961800000000001E-2</v>
      </c>
      <c r="I195">
        <v>2.9923399999999999E-2</v>
      </c>
      <c r="J195">
        <v>2.5928E-2</v>
      </c>
      <c r="K195">
        <v>2.63865E-2</v>
      </c>
      <c r="L195">
        <v>2.67435E-2</v>
      </c>
      <c r="M195">
        <v>2.6735999999999999E-2</v>
      </c>
      <c r="N195">
        <v>2.62084E-2</v>
      </c>
      <c r="O195">
        <v>2.45271E-2</v>
      </c>
      <c r="P195">
        <v>2.1428699999999998E-2</v>
      </c>
      <c r="Q195">
        <v>1.8988600000000001E-2</v>
      </c>
      <c r="R195">
        <v>1.6450699999999999E-2</v>
      </c>
      <c r="S195">
        <v>1.39951E-2</v>
      </c>
      <c r="T195">
        <v>1.1691099999999999E-2</v>
      </c>
      <c r="U195">
        <v>9.4994499999999996E-3</v>
      </c>
      <c r="V195">
        <v>7.59094E-3</v>
      </c>
      <c r="W195">
        <v>5.9579500000000001E-3</v>
      </c>
      <c r="X195">
        <v>4.6842200000000002E-3</v>
      </c>
      <c r="Y195">
        <v>4.0996599999999998E-3</v>
      </c>
      <c r="Z195" s="142" t="s">
        <v>1091</v>
      </c>
    </row>
    <row r="196" spans="1:26">
      <c r="A196" t="s">
        <v>1311</v>
      </c>
      <c r="B196" t="s">
        <v>1278</v>
      </c>
      <c r="C196" t="s">
        <v>1387</v>
      </c>
      <c r="D196" t="s">
        <v>135</v>
      </c>
      <c r="E196" s="625">
        <v>4.5000900000000002E-4</v>
      </c>
      <c r="F196" s="625">
        <v>1.9328600000000001E-4</v>
      </c>
      <c r="G196" s="625">
        <v>2.6241900000000001E-4</v>
      </c>
      <c r="H196" s="625">
        <v>1.5019799999999999E-4</v>
      </c>
      <c r="I196" s="625">
        <v>1.1147200000000001E-4</v>
      </c>
      <c r="J196" s="625">
        <v>1.20035E-4</v>
      </c>
      <c r="K196" s="625">
        <v>1.33681E-4</v>
      </c>
      <c r="L196" s="625">
        <v>1.4203299999999999E-4</v>
      </c>
      <c r="M196" s="625">
        <v>1.5017700000000001E-4</v>
      </c>
      <c r="N196" s="625">
        <v>1.5302E-4</v>
      </c>
      <c r="O196" s="625">
        <v>1.4502699999999999E-4</v>
      </c>
      <c r="P196" s="625">
        <v>1.2746099999999999E-4</v>
      </c>
      <c r="Q196" s="625">
        <v>1.09912E-4</v>
      </c>
      <c r="R196" s="625">
        <v>9.4357000000000005E-5</v>
      </c>
      <c r="S196" s="625">
        <v>7.9904600000000001E-5</v>
      </c>
      <c r="T196" s="625">
        <v>6.6475000000000003E-5</v>
      </c>
      <c r="U196" s="625">
        <v>5.3925899999999998E-5</v>
      </c>
      <c r="V196" s="625">
        <v>4.2903700000000001E-5</v>
      </c>
      <c r="W196" s="625">
        <v>3.2508200000000002E-5</v>
      </c>
      <c r="X196" s="625">
        <v>2.3003800000000002E-5</v>
      </c>
      <c r="Y196" s="625">
        <v>1.9227599999999999E-5</v>
      </c>
      <c r="Z196" s="142" t="s">
        <v>1091</v>
      </c>
    </row>
    <row r="197" spans="1:26">
      <c r="A197" t="s">
        <v>1311</v>
      </c>
      <c r="B197" t="s">
        <v>1278</v>
      </c>
      <c r="C197" t="s">
        <v>1387</v>
      </c>
      <c r="D197" t="s">
        <v>132</v>
      </c>
      <c r="E197">
        <v>6.8351000000000002E-3</v>
      </c>
      <c r="F197">
        <v>1.2462000000000001E-2</v>
      </c>
      <c r="G197">
        <v>2.7734000000000002E-2</v>
      </c>
      <c r="H197">
        <v>2.9054900000000002E-2</v>
      </c>
      <c r="I197">
        <v>3.5636800000000003E-2</v>
      </c>
      <c r="J197">
        <v>5.4801099999999998E-2</v>
      </c>
      <c r="K197">
        <v>7.7892000000000003E-2</v>
      </c>
      <c r="L197">
        <v>0.103229</v>
      </c>
      <c r="M197">
        <v>0.13156000000000001</v>
      </c>
      <c r="N197">
        <v>0.159523</v>
      </c>
      <c r="O197">
        <v>0.18670200000000001</v>
      </c>
      <c r="P197">
        <v>0.21270800000000001</v>
      </c>
      <c r="Q197">
        <v>0.23510300000000001</v>
      </c>
      <c r="R197">
        <v>0.25189899999999998</v>
      </c>
      <c r="S197">
        <v>0.261465</v>
      </c>
      <c r="T197">
        <v>0.26275700000000002</v>
      </c>
      <c r="U197">
        <v>0.254299</v>
      </c>
      <c r="V197">
        <v>0.23583699999999999</v>
      </c>
      <c r="W197">
        <v>0.207701</v>
      </c>
      <c r="X197">
        <v>0.169239</v>
      </c>
      <c r="Y197">
        <v>0.16082299999999999</v>
      </c>
      <c r="Z197" s="142" t="s">
        <v>1091</v>
      </c>
    </row>
    <row r="198" spans="1:26">
      <c r="A198" t="s">
        <v>1311</v>
      </c>
      <c r="B198" t="s">
        <v>1278</v>
      </c>
      <c r="C198" t="s">
        <v>1387</v>
      </c>
      <c r="D198" t="s">
        <v>1375</v>
      </c>
      <c r="E198" s="625">
        <v>1.08854E-4</v>
      </c>
      <c r="F198">
        <v>1.9612100000000001E-3</v>
      </c>
      <c r="G198">
        <v>3.4619899999999999E-3</v>
      </c>
      <c r="H198">
        <v>2.3104200000000001E-3</v>
      </c>
      <c r="I198">
        <v>5.9705100000000001E-3</v>
      </c>
      <c r="J198">
        <v>7.4978800000000002E-3</v>
      </c>
      <c r="K198">
        <v>9.9518999999999996E-3</v>
      </c>
      <c r="L198">
        <v>1.27847E-2</v>
      </c>
      <c r="M198">
        <v>1.55718E-2</v>
      </c>
      <c r="N198">
        <v>1.8037600000000001E-2</v>
      </c>
      <c r="O198">
        <v>2.04446E-2</v>
      </c>
      <c r="P198">
        <v>2.2750800000000002E-2</v>
      </c>
      <c r="Q198">
        <v>2.3996699999999999E-2</v>
      </c>
      <c r="R198">
        <v>2.3458400000000001E-2</v>
      </c>
      <c r="S198">
        <v>2.18941E-2</v>
      </c>
      <c r="T198">
        <v>2.0094999999999998E-2</v>
      </c>
      <c r="U198">
        <v>1.82382E-2</v>
      </c>
      <c r="V198">
        <v>1.6187400000000001E-2</v>
      </c>
      <c r="W198">
        <v>1.4109200000000001E-2</v>
      </c>
      <c r="X198">
        <v>1.1569299999999999E-2</v>
      </c>
      <c r="Y198">
        <v>1.0997E-2</v>
      </c>
      <c r="Z198" s="142" t="s">
        <v>1091</v>
      </c>
    </row>
    <row r="199" spans="1:26">
      <c r="A199" t="s">
        <v>1311</v>
      </c>
      <c r="B199" t="s">
        <v>1278</v>
      </c>
      <c r="C199" t="s">
        <v>1387</v>
      </c>
      <c r="D199" t="s">
        <v>141</v>
      </c>
      <c r="E199">
        <v>0</v>
      </c>
      <c r="F199">
        <v>0</v>
      </c>
      <c r="G199">
        <v>0</v>
      </c>
      <c r="H199">
        <v>0</v>
      </c>
      <c r="I199">
        <v>0</v>
      </c>
      <c r="J199" s="625">
        <v>3.1311200000000001E-6</v>
      </c>
      <c r="K199" s="625">
        <v>5.7240000000000001E-5</v>
      </c>
      <c r="L199" s="625">
        <v>1.1396E-4</v>
      </c>
      <c r="M199" s="625">
        <v>1.92289E-4</v>
      </c>
      <c r="N199" s="625">
        <v>2.9346100000000001E-4</v>
      </c>
      <c r="O199" s="625">
        <v>4.1118399999999999E-4</v>
      </c>
      <c r="P199" s="625">
        <v>4.6520099999999999E-4</v>
      </c>
      <c r="Q199" s="625">
        <v>5.03456E-4</v>
      </c>
      <c r="R199" s="625">
        <v>5.18922E-4</v>
      </c>
      <c r="S199" s="625">
        <v>5.0591000000000004E-4</v>
      </c>
      <c r="T199" s="625">
        <v>4.7868800000000001E-4</v>
      </c>
      <c r="U199" s="625">
        <v>4.3950199999999998E-4</v>
      </c>
      <c r="V199" s="625">
        <v>3.8927999999999999E-4</v>
      </c>
      <c r="W199" s="625">
        <v>3.3173700000000003E-4</v>
      </c>
      <c r="X199" s="625">
        <v>2.66574E-4</v>
      </c>
      <c r="Y199" s="625">
        <v>2.4905199999999999E-4</v>
      </c>
      <c r="Z199" s="142" t="s">
        <v>1091</v>
      </c>
    </row>
    <row r="200" spans="1:26">
      <c r="A200" t="s">
        <v>1311</v>
      </c>
      <c r="B200" t="s">
        <v>1278</v>
      </c>
      <c r="C200" t="s">
        <v>1387</v>
      </c>
      <c r="D200" t="s">
        <v>1372</v>
      </c>
      <c r="E200">
        <v>2.9076600000000001E-2</v>
      </c>
      <c r="F200">
        <v>3.1455499999999997E-2</v>
      </c>
      <c r="G200">
        <v>5.1194099999999999E-2</v>
      </c>
      <c r="H200">
        <v>3.88265E-2</v>
      </c>
      <c r="I200">
        <v>4.3216299999999999E-2</v>
      </c>
      <c r="J200">
        <v>3.7062100000000001E-2</v>
      </c>
      <c r="K200">
        <v>3.7997099999999999E-2</v>
      </c>
      <c r="L200">
        <v>3.9075600000000002E-2</v>
      </c>
      <c r="M200">
        <v>3.9513E-2</v>
      </c>
      <c r="N200">
        <v>3.8657299999999999E-2</v>
      </c>
      <c r="O200">
        <v>3.6146600000000001E-2</v>
      </c>
      <c r="P200">
        <v>3.1585500000000002E-2</v>
      </c>
      <c r="Q200">
        <v>2.8004100000000001E-2</v>
      </c>
      <c r="R200">
        <v>2.4284400000000001E-2</v>
      </c>
      <c r="S200">
        <v>2.0673799999999999E-2</v>
      </c>
      <c r="T200">
        <v>1.72356E-2</v>
      </c>
      <c r="U200">
        <v>1.3901800000000001E-2</v>
      </c>
      <c r="V200">
        <v>1.09119E-2</v>
      </c>
      <c r="W200">
        <v>8.2366899999999996E-3</v>
      </c>
      <c r="X200">
        <v>5.8119000000000001E-3</v>
      </c>
      <c r="Y200">
        <v>4.8140300000000004E-3</v>
      </c>
      <c r="Z200" s="142" t="s">
        <v>1091</v>
      </c>
    </row>
    <row r="201" spans="1:26">
      <c r="A201" t="s">
        <v>1311</v>
      </c>
      <c r="B201" t="s">
        <v>1278</v>
      </c>
      <c r="C201" t="s">
        <v>1386</v>
      </c>
      <c r="D201" t="s">
        <v>135</v>
      </c>
      <c r="E201" s="625">
        <v>5.2298899999999996E-4</v>
      </c>
      <c r="F201" s="625">
        <v>2.5365300000000001E-4</v>
      </c>
      <c r="G201" s="625">
        <v>3.1326100000000001E-4</v>
      </c>
      <c r="H201" s="625">
        <v>2.05255E-4</v>
      </c>
      <c r="I201" s="625">
        <v>1.52986E-4</v>
      </c>
      <c r="J201" s="625">
        <v>1.6365300000000001E-4</v>
      </c>
      <c r="K201" s="625">
        <v>1.8298399999999999E-4</v>
      </c>
      <c r="L201" s="625">
        <v>1.9774699999999999E-4</v>
      </c>
      <c r="M201" s="625">
        <v>2.0797200000000001E-4</v>
      </c>
      <c r="N201" s="625">
        <v>2.11082E-4</v>
      </c>
      <c r="O201" s="625">
        <v>1.9941499999999999E-4</v>
      </c>
      <c r="P201" s="625">
        <v>1.74842E-4</v>
      </c>
      <c r="Q201" s="625">
        <v>1.5049599999999999E-4</v>
      </c>
      <c r="R201" s="625">
        <v>1.2913099999999999E-4</v>
      </c>
      <c r="S201" s="625">
        <v>1.09487E-4</v>
      </c>
      <c r="T201" s="625">
        <v>9.1304200000000006E-5</v>
      </c>
      <c r="U201" s="625">
        <v>7.4353900000000007E-5</v>
      </c>
      <c r="V201" s="625">
        <v>5.9451199999999998E-5</v>
      </c>
      <c r="W201" s="625">
        <v>4.5195399999999998E-5</v>
      </c>
      <c r="X201" s="625">
        <v>3.1834700000000002E-5</v>
      </c>
      <c r="Y201" s="625">
        <v>2.1386000000000002E-5</v>
      </c>
      <c r="Z201" s="142" t="s">
        <v>1091</v>
      </c>
    </row>
    <row r="202" spans="1:26">
      <c r="A202" t="s">
        <v>1311</v>
      </c>
      <c r="B202" t="s">
        <v>1278</v>
      </c>
      <c r="C202" t="s">
        <v>1386</v>
      </c>
      <c r="D202" t="s">
        <v>132</v>
      </c>
      <c r="E202">
        <v>7.9435700000000005E-3</v>
      </c>
      <c r="F202">
        <v>1.63541E-2</v>
      </c>
      <c r="G202">
        <v>3.3107299999999999E-2</v>
      </c>
      <c r="H202">
        <v>3.9705200000000003E-2</v>
      </c>
      <c r="I202">
        <v>4.8908300000000002E-2</v>
      </c>
      <c r="J202">
        <v>7.4714500000000003E-2</v>
      </c>
      <c r="K202">
        <v>0.10661900000000001</v>
      </c>
      <c r="L202">
        <v>0.14372299999999999</v>
      </c>
      <c r="M202">
        <v>0.18219099999999999</v>
      </c>
      <c r="N202">
        <v>0.220052</v>
      </c>
      <c r="O202">
        <v>0.256718</v>
      </c>
      <c r="P202">
        <v>0.29177700000000001</v>
      </c>
      <c r="Q202">
        <v>0.32191199999999998</v>
      </c>
      <c r="R202">
        <v>0.34473199999999998</v>
      </c>
      <c r="S202">
        <v>0.35826599999999997</v>
      </c>
      <c r="T202">
        <v>0.3609</v>
      </c>
      <c r="U202">
        <v>0.35063100000000003</v>
      </c>
      <c r="V202">
        <v>0.32679599999999998</v>
      </c>
      <c r="W202">
        <v>0.28876299999999999</v>
      </c>
      <c r="X202">
        <v>0.234207</v>
      </c>
      <c r="Y202">
        <v>0.17887600000000001</v>
      </c>
      <c r="Z202" s="142" t="s">
        <v>1091</v>
      </c>
    </row>
    <row r="203" spans="1:26">
      <c r="A203" t="s">
        <v>1311</v>
      </c>
      <c r="B203" t="s">
        <v>1278</v>
      </c>
      <c r="C203" t="s">
        <v>1386</v>
      </c>
      <c r="D203" t="s">
        <v>1375</v>
      </c>
      <c r="E203" s="625">
        <v>1.2650699999999999E-4</v>
      </c>
      <c r="F203">
        <v>2.5737199999999998E-3</v>
      </c>
      <c r="G203">
        <v>4.1327400000000002E-3</v>
      </c>
      <c r="H203">
        <v>3.1573199999999999E-3</v>
      </c>
      <c r="I203">
        <v>8.19399E-3</v>
      </c>
      <c r="J203">
        <v>1.02224E-2</v>
      </c>
      <c r="K203">
        <v>1.3622199999999999E-2</v>
      </c>
      <c r="L203">
        <v>1.7799700000000002E-2</v>
      </c>
      <c r="M203">
        <v>2.15645E-2</v>
      </c>
      <c r="N203">
        <v>2.48817E-2</v>
      </c>
      <c r="O203">
        <v>2.81117E-2</v>
      </c>
      <c r="P203">
        <v>3.12079E-2</v>
      </c>
      <c r="Q203">
        <v>3.2857200000000003E-2</v>
      </c>
      <c r="R203">
        <v>3.2103699999999999E-2</v>
      </c>
      <c r="S203">
        <v>2.99998E-2</v>
      </c>
      <c r="T203">
        <v>2.7600699999999999E-2</v>
      </c>
      <c r="U203">
        <v>2.5147099999999999E-2</v>
      </c>
      <c r="V203">
        <v>2.2430700000000001E-2</v>
      </c>
      <c r="W203">
        <v>1.96157E-2</v>
      </c>
      <c r="X203">
        <v>1.6010699999999999E-2</v>
      </c>
      <c r="Y203">
        <v>1.22314E-2</v>
      </c>
      <c r="Z203" s="142" t="s">
        <v>1091</v>
      </c>
    </row>
    <row r="204" spans="1:26">
      <c r="A204" t="s">
        <v>1311</v>
      </c>
      <c r="B204" t="s">
        <v>1278</v>
      </c>
      <c r="C204" t="s">
        <v>1386</v>
      </c>
      <c r="D204" t="s">
        <v>141</v>
      </c>
      <c r="E204">
        <v>0</v>
      </c>
      <c r="F204">
        <v>0</v>
      </c>
      <c r="G204">
        <v>0</v>
      </c>
      <c r="H204">
        <v>0</v>
      </c>
      <c r="I204">
        <v>0</v>
      </c>
      <c r="J204" s="625">
        <v>4.2688999999999999E-6</v>
      </c>
      <c r="K204" s="625">
        <v>7.8350399999999994E-5</v>
      </c>
      <c r="L204" s="625">
        <v>1.58663E-4</v>
      </c>
      <c r="M204" s="625">
        <v>2.6628999999999997E-4</v>
      </c>
      <c r="N204" s="625">
        <v>4.04812E-4</v>
      </c>
      <c r="O204" s="625">
        <v>5.6538300000000003E-4</v>
      </c>
      <c r="P204" s="625">
        <v>6.3812999999999999E-4</v>
      </c>
      <c r="Q204" s="625">
        <v>6.8935299999999997E-4</v>
      </c>
      <c r="R204" s="625">
        <v>7.1016299999999998E-4</v>
      </c>
      <c r="S204" s="625">
        <v>6.93211E-4</v>
      </c>
      <c r="T204" s="625">
        <v>6.5748300000000005E-4</v>
      </c>
      <c r="U204" s="625">
        <v>6.0599199999999997E-4</v>
      </c>
      <c r="V204" s="625">
        <v>5.39421E-4</v>
      </c>
      <c r="W204" s="625">
        <v>4.6120699999999999E-4</v>
      </c>
      <c r="X204" s="625">
        <v>3.68909E-4</v>
      </c>
      <c r="Y204" s="625">
        <v>2.7700899999999999E-4</v>
      </c>
      <c r="Z204" s="142" t="s">
        <v>1091</v>
      </c>
    </row>
    <row r="205" spans="1:26">
      <c r="A205" t="s">
        <v>1311</v>
      </c>
      <c r="B205" t="s">
        <v>1278</v>
      </c>
      <c r="C205" t="s">
        <v>1386</v>
      </c>
      <c r="D205" t="s">
        <v>1372</v>
      </c>
      <c r="E205">
        <v>3.3792000000000003E-2</v>
      </c>
      <c r="F205">
        <v>4.1279499999999997E-2</v>
      </c>
      <c r="G205">
        <v>6.1112600000000003E-2</v>
      </c>
      <c r="H205">
        <v>5.30587E-2</v>
      </c>
      <c r="I205">
        <v>5.9310500000000002E-2</v>
      </c>
      <c r="J205">
        <v>5.0529600000000001E-2</v>
      </c>
      <c r="K205">
        <v>5.20107E-2</v>
      </c>
      <c r="L205">
        <v>5.4403600000000003E-2</v>
      </c>
      <c r="M205">
        <v>5.4719400000000001E-2</v>
      </c>
      <c r="N205">
        <v>5.3325400000000002E-2</v>
      </c>
      <c r="O205">
        <v>4.9702099999999999E-2</v>
      </c>
      <c r="P205">
        <v>4.3326799999999999E-2</v>
      </c>
      <c r="Q205">
        <v>3.8344299999999998E-2</v>
      </c>
      <c r="R205">
        <v>3.3234E-2</v>
      </c>
      <c r="S205">
        <v>2.83278E-2</v>
      </c>
      <c r="T205">
        <v>2.3673300000000001E-2</v>
      </c>
      <c r="U205">
        <v>1.9168000000000001E-2</v>
      </c>
      <c r="V205">
        <v>1.51205E-2</v>
      </c>
      <c r="W205">
        <v>1.1451299999999999E-2</v>
      </c>
      <c r="X205">
        <v>8.0430099999999997E-3</v>
      </c>
      <c r="Y205">
        <v>5.3544300000000003E-3</v>
      </c>
      <c r="Z205" s="142" t="s">
        <v>1091</v>
      </c>
    </row>
    <row r="206" spans="1:26">
      <c r="A206" t="s">
        <v>1311</v>
      </c>
      <c r="B206" t="s">
        <v>1278</v>
      </c>
      <c r="C206" t="s">
        <v>1385</v>
      </c>
      <c r="D206" t="s">
        <v>135</v>
      </c>
      <c r="E206" s="625">
        <v>6.0486100000000005E-4</v>
      </c>
      <c r="F206" s="625">
        <v>3.3641399999999999E-4</v>
      </c>
      <c r="G206" s="625">
        <v>3.7210100000000001E-4</v>
      </c>
      <c r="H206" s="625">
        <v>2.7490899999999999E-4</v>
      </c>
      <c r="I206" s="625">
        <v>2.06162E-4</v>
      </c>
      <c r="J206" s="625">
        <v>2.20714E-4</v>
      </c>
      <c r="K206" s="625">
        <v>2.4998300000000001E-4</v>
      </c>
      <c r="L206" s="625">
        <v>2.6800100000000002E-4</v>
      </c>
      <c r="M206" s="625">
        <v>2.7978999999999998E-4</v>
      </c>
      <c r="N206" s="625">
        <v>2.8217699999999999E-4</v>
      </c>
      <c r="O206" s="625">
        <v>2.6500200000000002E-4</v>
      </c>
      <c r="P206" s="625">
        <v>2.31136E-4</v>
      </c>
      <c r="Q206" s="625">
        <v>1.98037E-4</v>
      </c>
      <c r="R206" s="625">
        <v>1.6944700000000001E-4</v>
      </c>
      <c r="S206" s="625">
        <v>1.4367500000000001E-4</v>
      </c>
      <c r="T206" s="625">
        <v>1.20196E-4</v>
      </c>
      <c r="U206" s="625">
        <v>9.8692900000000005E-5</v>
      </c>
      <c r="V206" s="625">
        <v>8.0189699999999996E-5</v>
      </c>
      <c r="W206" s="625">
        <v>6.2642099999999994E-5</v>
      </c>
      <c r="X206" s="625">
        <v>4.6263700000000002E-5</v>
      </c>
      <c r="Y206" s="625">
        <v>3.0641900000000002E-5</v>
      </c>
      <c r="Z206" s="142" t="s">
        <v>1091</v>
      </c>
    </row>
    <row r="207" spans="1:26">
      <c r="A207" t="s">
        <v>1311</v>
      </c>
      <c r="B207" t="s">
        <v>1278</v>
      </c>
      <c r="C207" t="s">
        <v>1385</v>
      </c>
      <c r="D207" t="s">
        <v>132</v>
      </c>
      <c r="E207">
        <v>9.1871100000000001E-3</v>
      </c>
      <c r="F207">
        <v>2.16901E-2</v>
      </c>
      <c r="G207">
        <v>3.9325899999999997E-2</v>
      </c>
      <c r="H207">
        <v>5.3179299999999999E-2</v>
      </c>
      <c r="I207">
        <v>6.5908300000000003E-2</v>
      </c>
      <c r="J207">
        <v>0.10076499999999999</v>
      </c>
      <c r="K207">
        <v>0.14565800000000001</v>
      </c>
      <c r="L207">
        <v>0.19478400000000001</v>
      </c>
      <c r="M207">
        <v>0.24510599999999999</v>
      </c>
      <c r="N207">
        <v>0.29416799999999999</v>
      </c>
      <c r="O207">
        <v>0.34115200000000001</v>
      </c>
      <c r="P207">
        <v>0.38572000000000001</v>
      </c>
      <c r="Q207">
        <v>0.42360399999999998</v>
      </c>
      <c r="R207">
        <v>0.45236199999999999</v>
      </c>
      <c r="S207">
        <v>0.47013700000000003</v>
      </c>
      <c r="T207">
        <v>0.475101</v>
      </c>
      <c r="U207">
        <v>0.46540599999999999</v>
      </c>
      <c r="V207">
        <v>0.44079400000000002</v>
      </c>
      <c r="W207">
        <v>0.40023300000000001</v>
      </c>
      <c r="X207">
        <v>0.340362</v>
      </c>
      <c r="Y207">
        <v>0.25629200000000002</v>
      </c>
      <c r="Z207" s="142" t="s">
        <v>1091</v>
      </c>
    </row>
    <row r="208" spans="1:26">
      <c r="A208" t="s">
        <v>1311</v>
      </c>
      <c r="B208" t="s">
        <v>1278</v>
      </c>
      <c r="C208" t="s">
        <v>1385</v>
      </c>
      <c r="D208" t="s">
        <v>1375</v>
      </c>
      <c r="E208" s="625">
        <v>1.4631099999999999E-4</v>
      </c>
      <c r="F208">
        <v>3.41347E-3</v>
      </c>
      <c r="G208">
        <v>4.9089900000000002E-3</v>
      </c>
      <c r="H208">
        <v>4.2287599999999998E-3</v>
      </c>
      <c r="I208">
        <v>1.1042099999999999E-2</v>
      </c>
      <c r="J208">
        <v>1.3786700000000001E-2</v>
      </c>
      <c r="K208">
        <v>1.8610000000000002E-2</v>
      </c>
      <c r="L208">
        <v>2.4123499999999999E-2</v>
      </c>
      <c r="M208">
        <v>2.90114E-2</v>
      </c>
      <c r="N208">
        <v>3.3262199999999999E-2</v>
      </c>
      <c r="O208">
        <v>3.7357599999999998E-2</v>
      </c>
      <c r="P208">
        <v>4.1255899999999998E-2</v>
      </c>
      <c r="Q208">
        <v>4.3236900000000002E-2</v>
      </c>
      <c r="R208">
        <v>4.2126799999999999E-2</v>
      </c>
      <c r="S208">
        <v>3.93675E-2</v>
      </c>
      <c r="T208">
        <v>3.6334499999999999E-2</v>
      </c>
      <c r="U208">
        <v>3.3378699999999997E-2</v>
      </c>
      <c r="V208">
        <v>3.0255299999999999E-2</v>
      </c>
      <c r="W208">
        <v>2.7188E-2</v>
      </c>
      <c r="X208">
        <v>2.32675E-2</v>
      </c>
      <c r="Y208">
        <v>1.7525200000000001E-2</v>
      </c>
      <c r="Z208" s="142" t="s">
        <v>1091</v>
      </c>
    </row>
    <row r="209" spans="1:26">
      <c r="A209" t="s">
        <v>1311</v>
      </c>
      <c r="B209" t="s">
        <v>1278</v>
      </c>
      <c r="C209" t="s">
        <v>1385</v>
      </c>
      <c r="D209" t="s">
        <v>141</v>
      </c>
      <c r="E209">
        <v>0</v>
      </c>
      <c r="F209">
        <v>0</v>
      </c>
      <c r="G209">
        <v>0</v>
      </c>
      <c r="H209">
        <v>0</v>
      </c>
      <c r="I209">
        <v>0</v>
      </c>
      <c r="J209" s="625">
        <v>5.7573199999999996E-6</v>
      </c>
      <c r="K209" s="625">
        <v>1.07038E-4</v>
      </c>
      <c r="L209" s="625">
        <v>2.1503200000000001E-4</v>
      </c>
      <c r="M209" s="625">
        <v>3.5824700000000001E-4</v>
      </c>
      <c r="N209" s="625">
        <v>5.4115700000000001E-4</v>
      </c>
      <c r="O209" s="625">
        <v>7.5133899999999996E-4</v>
      </c>
      <c r="P209" s="625">
        <v>8.4358700000000003E-4</v>
      </c>
      <c r="Q209" s="625">
        <v>9.0711999999999997E-4</v>
      </c>
      <c r="R209" s="625">
        <v>9.3188400000000001E-4</v>
      </c>
      <c r="S209" s="625">
        <v>9.0967100000000003E-4</v>
      </c>
      <c r="T209" s="625">
        <v>8.6553300000000004E-4</v>
      </c>
      <c r="U209" s="625">
        <v>8.0435700000000001E-4</v>
      </c>
      <c r="V209" s="625">
        <v>7.2758800000000004E-4</v>
      </c>
      <c r="W209" s="625">
        <v>6.39246E-4</v>
      </c>
      <c r="X209" s="625">
        <v>5.3611700000000002E-4</v>
      </c>
      <c r="Y209" s="625">
        <v>3.9689800000000002E-4</v>
      </c>
      <c r="Z209" s="142" t="s">
        <v>1091</v>
      </c>
    </row>
    <row r="210" spans="1:26">
      <c r="A210" t="s">
        <v>1311</v>
      </c>
      <c r="B210" t="s">
        <v>1278</v>
      </c>
      <c r="C210" t="s">
        <v>1385</v>
      </c>
      <c r="D210" t="s">
        <v>1372</v>
      </c>
      <c r="E210">
        <v>3.9082100000000002E-2</v>
      </c>
      <c r="F210">
        <v>5.4748100000000001E-2</v>
      </c>
      <c r="G210">
        <v>7.2591500000000003E-2</v>
      </c>
      <c r="H210">
        <v>7.1064199999999994E-2</v>
      </c>
      <c r="I210">
        <v>7.9926200000000003E-2</v>
      </c>
      <c r="J210">
        <v>6.8147600000000003E-2</v>
      </c>
      <c r="K210">
        <v>7.1054500000000007E-2</v>
      </c>
      <c r="L210">
        <v>7.3731900000000003E-2</v>
      </c>
      <c r="M210">
        <v>7.3615399999999998E-2</v>
      </c>
      <c r="N210">
        <v>7.1286000000000002E-2</v>
      </c>
      <c r="O210">
        <v>6.6049300000000005E-2</v>
      </c>
      <c r="P210">
        <v>5.7276599999999997E-2</v>
      </c>
      <c r="Q210">
        <v>5.0457299999999997E-2</v>
      </c>
      <c r="R210">
        <v>4.3610099999999999E-2</v>
      </c>
      <c r="S210">
        <v>3.7173400000000002E-2</v>
      </c>
      <c r="T210">
        <v>3.1164299999999999E-2</v>
      </c>
      <c r="U210">
        <v>2.54425E-2</v>
      </c>
      <c r="V210">
        <v>2.0395099999999999E-2</v>
      </c>
      <c r="W210">
        <v>1.5871799999999998E-2</v>
      </c>
      <c r="X210">
        <v>1.1688499999999999E-2</v>
      </c>
      <c r="Y210">
        <v>7.6718100000000003E-3</v>
      </c>
      <c r="Z210" s="142" t="s">
        <v>1091</v>
      </c>
    </row>
    <row r="211" spans="1:26">
      <c r="A211" t="s">
        <v>1311</v>
      </c>
      <c r="B211" t="s">
        <v>1278</v>
      </c>
      <c r="C211" t="s">
        <v>1384</v>
      </c>
      <c r="D211" t="s">
        <v>135</v>
      </c>
      <c r="E211" s="625">
        <v>7.05585E-4</v>
      </c>
      <c r="F211" s="625">
        <v>4.5564200000000003E-4</v>
      </c>
      <c r="G211" s="625">
        <v>4.5013300000000002E-4</v>
      </c>
      <c r="H211" s="625">
        <v>3.7041400000000001E-4</v>
      </c>
      <c r="I211" s="625">
        <v>2.8033300000000001E-4</v>
      </c>
      <c r="J211" s="625">
        <v>3.0190000000000002E-4</v>
      </c>
      <c r="K211" s="625">
        <v>3.4299599999999998E-4</v>
      </c>
      <c r="L211" s="625">
        <v>3.6347899999999999E-4</v>
      </c>
      <c r="M211" s="625">
        <v>3.75406E-4</v>
      </c>
      <c r="N211" s="625">
        <v>3.74831E-4</v>
      </c>
      <c r="O211" s="625">
        <v>3.4856500000000001E-4</v>
      </c>
      <c r="P211" s="625">
        <v>3.0122800000000001E-4</v>
      </c>
      <c r="Q211" s="625">
        <v>2.5588500000000002E-4</v>
      </c>
      <c r="R211" s="625">
        <v>2.1754399999999999E-4</v>
      </c>
      <c r="S211" s="625">
        <v>1.8393199999999999E-4</v>
      </c>
      <c r="T211" s="625">
        <v>1.54069E-4</v>
      </c>
      <c r="U211" s="625">
        <v>1.2751799999999999E-4</v>
      </c>
      <c r="V211" s="625">
        <v>1.05554E-4</v>
      </c>
      <c r="W211" s="625">
        <v>8.5369000000000002E-5</v>
      </c>
      <c r="X211" s="625">
        <v>6.7322099999999997E-5</v>
      </c>
      <c r="Y211" s="625">
        <v>5.11424E-5</v>
      </c>
      <c r="Z211" s="142" t="s">
        <v>1091</v>
      </c>
    </row>
    <row r="212" spans="1:26">
      <c r="A212" t="s">
        <v>1311</v>
      </c>
      <c r="B212" t="s">
        <v>1278</v>
      </c>
      <c r="C212" t="s">
        <v>1384</v>
      </c>
      <c r="D212" t="s">
        <v>132</v>
      </c>
      <c r="E212">
        <v>1.0717000000000001E-2</v>
      </c>
      <c r="F212">
        <v>2.9377299999999999E-2</v>
      </c>
      <c r="G212">
        <v>4.7572700000000002E-2</v>
      </c>
      <c r="H212">
        <v>7.1654200000000001E-2</v>
      </c>
      <c r="I212">
        <v>8.9620199999999997E-2</v>
      </c>
      <c r="J212">
        <v>0.13783000000000001</v>
      </c>
      <c r="K212">
        <v>0.199853</v>
      </c>
      <c r="L212">
        <v>0.264177</v>
      </c>
      <c r="M212">
        <v>0.32886799999999999</v>
      </c>
      <c r="N212">
        <v>0.39075900000000002</v>
      </c>
      <c r="O212">
        <v>0.44872800000000002</v>
      </c>
      <c r="P212">
        <v>0.50268999999999997</v>
      </c>
      <c r="Q212">
        <v>0.54734000000000005</v>
      </c>
      <c r="R212">
        <v>0.58076399999999995</v>
      </c>
      <c r="S212">
        <v>0.60186600000000001</v>
      </c>
      <c r="T212">
        <v>0.60899099999999995</v>
      </c>
      <c r="U212">
        <v>0.60133599999999998</v>
      </c>
      <c r="V212">
        <v>0.58021900000000004</v>
      </c>
      <c r="W212">
        <v>0.54544000000000004</v>
      </c>
      <c r="X212">
        <v>0.49528800000000001</v>
      </c>
      <c r="Y212">
        <v>0.427761</v>
      </c>
      <c r="Z212" s="142" t="s">
        <v>1091</v>
      </c>
    </row>
    <row r="213" spans="1:26">
      <c r="A213" t="s">
        <v>1311</v>
      </c>
      <c r="B213" t="s">
        <v>1278</v>
      </c>
      <c r="C213" t="s">
        <v>1384</v>
      </c>
      <c r="D213" t="s">
        <v>1375</v>
      </c>
      <c r="E213" s="625">
        <v>1.70676E-4</v>
      </c>
      <c r="F213">
        <v>4.6232399999999998E-3</v>
      </c>
      <c r="G213">
        <v>5.9384299999999998E-3</v>
      </c>
      <c r="H213">
        <v>5.6978699999999998E-3</v>
      </c>
      <c r="I213">
        <v>1.50148E-2</v>
      </c>
      <c r="J213">
        <v>1.88579E-2</v>
      </c>
      <c r="K213">
        <v>2.5534299999999999E-2</v>
      </c>
      <c r="L213">
        <v>3.2717700000000002E-2</v>
      </c>
      <c r="M213">
        <v>3.8925700000000001E-2</v>
      </c>
      <c r="N213">
        <v>4.4183899999999998E-2</v>
      </c>
      <c r="O213">
        <v>4.9137599999999997E-2</v>
      </c>
      <c r="P213">
        <v>5.3766799999999997E-2</v>
      </c>
      <c r="Q213">
        <v>5.5866499999999999E-2</v>
      </c>
      <c r="R213">
        <v>5.4084399999999998E-2</v>
      </c>
      <c r="S213">
        <v>5.0397999999999998E-2</v>
      </c>
      <c r="T213">
        <v>4.65741E-2</v>
      </c>
      <c r="U213">
        <v>4.3127600000000002E-2</v>
      </c>
      <c r="V213">
        <v>3.9825199999999998E-2</v>
      </c>
      <c r="W213">
        <v>3.7051899999999999E-2</v>
      </c>
      <c r="X213">
        <v>3.3858399999999997E-2</v>
      </c>
      <c r="Y213">
        <v>2.9250100000000001E-2</v>
      </c>
      <c r="Z213" s="142" t="s">
        <v>1091</v>
      </c>
    </row>
    <row r="214" spans="1:26">
      <c r="A214" t="s">
        <v>1311</v>
      </c>
      <c r="B214" t="s">
        <v>1278</v>
      </c>
      <c r="C214" t="s">
        <v>1384</v>
      </c>
      <c r="D214" t="s">
        <v>141</v>
      </c>
      <c r="E214">
        <v>0</v>
      </c>
      <c r="F214">
        <v>0</v>
      </c>
      <c r="G214">
        <v>0</v>
      </c>
      <c r="H214">
        <v>0</v>
      </c>
      <c r="I214">
        <v>0</v>
      </c>
      <c r="J214" s="625">
        <v>7.8750800000000005E-6</v>
      </c>
      <c r="K214" s="625">
        <v>1.4686500000000001E-4</v>
      </c>
      <c r="L214" s="625">
        <v>2.91639E-4</v>
      </c>
      <c r="M214" s="625">
        <v>4.80674E-4</v>
      </c>
      <c r="N214" s="625">
        <v>7.18847E-4</v>
      </c>
      <c r="O214" s="625">
        <v>9.8825800000000011E-4</v>
      </c>
      <c r="P214">
        <v>1.0994100000000001E-3</v>
      </c>
      <c r="Q214">
        <v>1.17209E-3</v>
      </c>
      <c r="R214">
        <v>1.1964E-3</v>
      </c>
      <c r="S214">
        <v>1.1645500000000001E-3</v>
      </c>
      <c r="T214">
        <v>1.1094500000000001E-3</v>
      </c>
      <c r="U214">
        <v>1.0392800000000001E-3</v>
      </c>
      <c r="V214" s="625">
        <v>9.5772800000000003E-4</v>
      </c>
      <c r="W214" s="625">
        <v>8.7116799999999996E-4</v>
      </c>
      <c r="X214" s="625">
        <v>7.8014700000000002E-4</v>
      </c>
      <c r="Y214" s="625">
        <v>6.6243699999999999E-4</v>
      </c>
      <c r="Z214" s="142" t="s">
        <v>1091</v>
      </c>
    </row>
    <row r="215" spans="1:26">
      <c r="A215" t="s">
        <v>1311</v>
      </c>
      <c r="B215" t="s">
        <v>1278</v>
      </c>
      <c r="C215" t="s">
        <v>1384</v>
      </c>
      <c r="D215" t="s">
        <v>1372</v>
      </c>
      <c r="E215">
        <v>4.5590100000000001E-2</v>
      </c>
      <c r="F215">
        <v>7.4151300000000003E-2</v>
      </c>
      <c r="G215">
        <v>8.7814299999999998E-2</v>
      </c>
      <c r="H215">
        <v>9.5752599999999993E-2</v>
      </c>
      <c r="I215">
        <v>0.108682</v>
      </c>
      <c r="J215">
        <v>9.32148E-2</v>
      </c>
      <c r="K215">
        <v>9.7492099999999998E-2</v>
      </c>
      <c r="L215">
        <v>9.9999500000000005E-2</v>
      </c>
      <c r="M215">
        <v>9.8772700000000005E-2</v>
      </c>
      <c r="N215">
        <v>9.4692899999999997E-2</v>
      </c>
      <c r="O215">
        <v>8.6876499999999995E-2</v>
      </c>
      <c r="P215">
        <v>7.4645799999999998E-2</v>
      </c>
      <c r="Q215">
        <v>6.5196000000000004E-2</v>
      </c>
      <c r="R215">
        <v>5.5988700000000002E-2</v>
      </c>
      <c r="S215">
        <v>4.7589100000000002E-2</v>
      </c>
      <c r="T215">
        <v>3.99469E-2</v>
      </c>
      <c r="U215">
        <v>3.2873399999999997E-2</v>
      </c>
      <c r="V215">
        <v>2.6846100000000001E-2</v>
      </c>
      <c r="W215">
        <v>2.1630199999999999E-2</v>
      </c>
      <c r="X215">
        <v>1.70089E-2</v>
      </c>
      <c r="Y215">
        <v>1.28045E-2</v>
      </c>
      <c r="Z215" s="142" t="s">
        <v>1091</v>
      </c>
    </row>
    <row r="216" spans="1:26">
      <c r="A216" t="s">
        <v>1311</v>
      </c>
      <c r="B216" t="s">
        <v>1278</v>
      </c>
      <c r="C216" t="s">
        <v>1383</v>
      </c>
      <c r="D216" t="s">
        <v>135</v>
      </c>
      <c r="E216" s="625">
        <v>8.4335599999999997E-4</v>
      </c>
      <c r="F216" s="625">
        <v>6.3898100000000005E-4</v>
      </c>
      <c r="G216" s="625">
        <v>5.6278100000000005E-4</v>
      </c>
      <c r="H216" s="625">
        <v>5.1301299999999999E-4</v>
      </c>
      <c r="I216" s="625">
        <v>3.9253699999999999E-4</v>
      </c>
      <c r="J216" s="625">
        <v>4.2461199999999999E-4</v>
      </c>
      <c r="K216" s="625">
        <v>4.8013899999999998E-4</v>
      </c>
      <c r="L216" s="625">
        <v>4.9987100000000004E-4</v>
      </c>
      <c r="M216" s="625">
        <v>5.0751099999999999E-4</v>
      </c>
      <c r="N216" s="625">
        <v>4.9839299999999997E-4</v>
      </c>
      <c r="O216" s="625">
        <v>4.5582799999999997E-4</v>
      </c>
      <c r="P216" s="625">
        <v>3.8769E-4</v>
      </c>
      <c r="Q216" s="625">
        <v>3.2435899999999998E-4</v>
      </c>
      <c r="R216" s="625">
        <v>2.7230800000000002E-4</v>
      </c>
      <c r="S216" s="625">
        <v>2.2825800000000001E-4</v>
      </c>
      <c r="T216" s="625">
        <v>1.9033799999999999E-4</v>
      </c>
      <c r="U216" s="625">
        <v>1.57782E-4</v>
      </c>
      <c r="V216" s="625">
        <v>1.31944E-4</v>
      </c>
      <c r="W216" s="625">
        <v>1.09051E-4</v>
      </c>
      <c r="X216" s="625">
        <v>8.9648900000000002E-5</v>
      </c>
      <c r="Y216" s="625">
        <v>7.3943999999999995E-5</v>
      </c>
      <c r="Z216" s="142" t="s">
        <v>1091</v>
      </c>
    </row>
    <row r="217" spans="1:26">
      <c r="A217" t="s">
        <v>1311</v>
      </c>
      <c r="B217" t="s">
        <v>1278</v>
      </c>
      <c r="C217" t="s">
        <v>1383</v>
      </c>
      <c r="D217" t="s">
        <v>132</v>
      </c>
      <c r="E217">
        <v>1.2809600000000001E-2</v>
      </c>
      <c r="F217">
        <v>4.1197999999999999E-2</v>
      </c>
      <c r="G217">
        <v>5.9478000000000003E-2</v>
      </c>
      <c r="H217">
        <v>9.9238999999999994E-2</v>
      </c>
      <c r="I217">
        <v>0.12549099999999999</v>
      </c>
      <c r="J217">
        <v>0.193853</v>
      </c>
      <c r="K217">
        <v>0.27976299999999998</v>
      </c>
      <c r="L217">
        <v>0.36330699999999999</v>
      </c>
      <c r="M217">
        <v>0.44459700000000002</v>
      </c>
      <c r="N217">
        <v>0.51957200000000003</v>
      </c>
      <c r="O217">
        <v>0.586812</v>
      </c>
      <c r="P217">
        <v>0.64697800000000005</v>
      </c>
      <c r="Q217">
        <v>0.69380699999999995</v>
      </c>
      <c r="R217">
        <v>0.72696400000000005</v>
      </c>
      <c r="S217">
        <v>0.74690900000000005</v>
      </c>
      <c r="T217">
        <v>0.75235099999999999</v>
      </c>
      <c r="U217">
        <v>0.74405100000000002</v>
      </c>
      <c r="V217">
        <v>0.72527900000000001</v>
      </c>
      <c r="W217">
        <v>0.69674700000000001</v>
      </c>
      <c r="X217">
        <v>0.65954599999999997</v>
      </c>
      <c r="Y217">
        <v>0.61847799999999997</v>
      </c>
      <c r="Z217" s="142" t="s">
        <v>1091</v>
      </c>
    </row>
    <row r="218" spans="1:26">
      <c r="A218" t="s">
        <v>1311</v>
      </c>
      <c r="B218" t="s">
        <v>1278</v>
      </c>
      <c r="C218" t="s">
        <v>1383</v>
      </c>
      <c r="D218" t="s">
        <v>1375</v>
      </c>
      <c r="E218" s="625">
        <v>2.0400099999999999E-4</v>
      </c>
      <c r="F218">
        <v>6.4835200000000004E-3</v>
      </c>
      <c r="G218">
        <v>7.4245600000000002E-3</v>
      </c>
      <c r="H218">
        <v>7.8913799999999999E-3</v>
      </c>
      <c r="I218">
        <v>2.1024500000000002E-2</v>
      </c>
      <c r="J218">
        <v>2.6522899999999999E-2</v>
      </c>
      <c r="K218">
        <v>3.5743999999999998E-2</v>
      </c>
      <c r="L218">
        <v>4.4994600000000003E-2</v>
      </c>
      <c r="M218">
        <v>5.2623700000000002E-2</v>
      </c>
      <c r="N218">
        <v>5.8749000000000003E-2</v>
      </c>
      <c r="O218">
        <v>6.4258499999999996E-2</v>
      </c>
      <c r="P218">
        <v>6.9199499999999997E-2</v>
      </c>
      <c r="Q218">
        <v>7.0816199999999996E-2</v>
      </c>
      <c r="R218">
        <v>6.7699499999999996E-2</v>
      </c>
      <c r="S218">
        <v>6.2543299999999996E-2</v>
      </c>
      <c r="T218">
        <v>5.7537900000000003E-2</v>
      </c>
      <c r="U218">
        <v>5.3363000000000001E-2</v>
      </c>
      <c r="V218">
        <v>4.9781899999999997E-2</v>
      </c>
      <c r="W218">
        <v>4.7330200000000003E-2</v>
      </c>
      <c r="X218">
        <v>4.5087299999999997E-2</v>
      </c>
      <c r="Y218">
        <v>4.2291200000000001E-2</v>
      </c>
      <c r="Z218" s="142" t="s">
        <v>1091</v>
      </c>
    </row>
    <row r="219" spans="1:26">
      <c r="A219" t="s">
        <v>1311</v>
      </c>
      <c r="B219" t="s">
        <v>1278</v>
      </c>
      <c r="C219" t="s">
        <v>1383</v>
      </c>
      <c r="D219" t="s">
        <v>141</v>
      </c>
      <c r="E219">
        <v>0</v>
      </c>
      <c r="F219">
        <v>0</v>
      </c>
      <c r="G219">
        <v>0</v>
      </c>
      <c r="H219">
        <v>0</v>
      </c>
      <c r="I219">
        <v>0</v>
      </c>
      <c r="J219" s="625">
        <v>1.1076E-5</v>
      </c>
      <c r="K219" s="625">
        <v>2.05587E-4</v>
      </c>
      <c r="L219" s="625">
        <v>4.01073E-4</v>
      </c>
      <c r="M219" s="625">
        <v>6.4982400000000002E-4</v>
      </c>
      <c r="N219" s="625">
        <v>9.5581400000000003E-4</v>
      </c>
      <c r="O219">
        <v>1.2923699999999999E-3</v>
      </c>
      <c r="P219">
        <v>1.41497E-3</v>
      </c>
      <c r="Q219">
        <v>1.4857399999999999E-3</v>
      </c>
      <c r="R219">
        <v>1.4975800000000001E-3</v>
      </c>
      <c r="S219">
        <v>1.4452E-3</v>
      </c>
      <c r="T219">
        <v>1.3706300000000001E-3</v>
      </c>
      <c r="U219">
        <v>1.28594E-3</v>
      </c>
      <c r="V219">
        <v>1.19717E-3</v>
      </c>
      <c r="W219">
        <v>1.11283E-3</v>
      </c>
      <c r="X219">
        <v>1.0388800000000001E-3</v>
      </c>
      <c r="Y219" s="625">
        <v>9.5778300000000003E-4</v>
      </c>
      <c r="Z219" s="142" t="s">
        <v>1091</v>
      </c>
    </row>
    <row r="220" spans="1:26">
      <c r="A220" t="s">
        <v>1311</v>
      </c>
      <c r="B220" t="s">
        <v>1278</v>
      </c>
      <c r="C220" t="s">
        <v>1383</v>
      </c>
      <c r="D220" t="s">
        <v>1372</v>
      </c>
      <c r="E220">
        <v>5.4491999999999999E-2</v>
      </c>
      <c r="F220">
        <v>0.103988</v>
      </c>
      <c r="G220">
        <v>0.10979</v>
      </c>
      <c r="H220">
        <v>0.13261500000000001</v>
      </c>
      <c r="I220">
        <v>0.15218200000000001</v>
      </c>
      <c r="J220">
        <v>0.131103</v>
      </c>
      <c r="K220">
        <v>0.13647300000000001</v>
      </c>
      <c r="L220">
        <v>0.13752300000000001</v>
      </c>
      <c r="M220">
        <v>0.13353100000000001</v>
      </c>
      <c r="N220">
        <v>0.12590799999999999</v>
      </c>
      <c r="O220">
        <v>0.113611</v>
      </c>
      <c r="P220">
        <v>9.6071400000000001E-2</v>
      </c>
      <c r="Q220">
        <v>8.2642300000000002E-2</v>
      </c>
      <c r="R220">
        <v>7.0083199999999998E-2</v>
      </c>
      <c r="S220">
        <v>5.9057499999999999E-2</v>
      </c>
      <c r="T220">
        <v>4.9350600000000001E-2</v>
      </c>
      <c r="U220">
        <v>4.0675200000000002E-2</v>
      </c>
      <c r="V220">
        <v>3.3557900000000002E-2</v>
      </c>
      <c r="W220">
        <v>2.7630499999999999E-2</v>
      </c>
      <c r="X220">
        <v>2.2649699999999998E-2</v>
      </c>
      <c r="Y220">
        <v>1.8513399999999999E-2</v>
      </c>
      <c r="Z220" s="142" t="s">
        <v>1091</v>
      </c>
    </row>
    <row r="221" spans="1:26">
      <c r="A221" t="s">
        <v>1311</v>
      </c>
      <c r="B221" t="s">
        <v>1278</v>
      </c>
      <c r="C221" t="s">
        <v>1382</v>
      </c>
      <c r="D221" t="s">
        <v>135</v>
      </c>
      <c r="E221">
        <v>1.0773E-3</v>
      </c>
      <c r="F221" s="625">
        <v>9.6790299999999999E-4</v>
      </c>
      <c r="G221" s="625">
        <v>7.8288399999999997E-4</v>
      </c>
      <c r="H221" s="625">
        <v>7.6502999999999999E-4</v>
      </c>
      <c r="I221" s="625">
        <v>5.9422700000000001E-4</v>
      </c>
      <c r="J221" s="625">
        <v>6.4359400000000005E-4</v>
      </c>
      <c r="K221" s="625">
        <v>7.1321799999999995E-4</v>
      </c>
      <c r="L221" s="625">
        <v>7.1916899999999997E-4</v>
      </c>
      <c r="M221" s="625">
        <v>7.0803200000000004E-4</v>
      </c>
      <c r="N221" s="625">
        <v>6.7500899999999996E-4</v>
      </c>
      <c r="O221" s="625">
        <v>5.9984000000000003E-4</v>
      </c>
      <c r="P221" s="625">
        <v>4.9681599999999997E-4</v>
      </c>
      <c r="Q221" s="625">
        <v>4.0584300000000002E-4</v>
      </c>
      <c r="R221" s="625">
        <v>3.3432900000000002E-4</v>
      </c>
      <c r="S221" s="625">
        <v>2.76617E-4</v>
      </c>
      <c r="T221" s="625">
        <v>2.28872E-4</v>
      </c>
      <c r="U221" s="625">
        <v>1.8936100000000001E-4</v>
      </c>
      <c r="V221" s="625">
        <v>1.5904999999999999E-4</v>
      </c>
      <c r="W221" s="625">
        <v>1.3286799999999999E-4</v>
      </c>
      <c r="X221" s="625">
        <v>1.11316E-4</v>
      </c>
      <c r="Y221" s="625">
        <v>9.4756100000000006E-5</v>
      </c>
      <c r="Z221" s="142" t="s">
        <v>1091</v>
      </c>
    </row>
    <row r="222" spans="1:26">
      <c r="A222" t="s">
        <v>1311</v>
      </c>
      <c r="B222" t="s">
        <v>1278</v>
      </c>
      <c r="C222" t="s">
        <v>1382</v>
      </c>
      <c r="D222" t="s">
        <v>132</v>
      </c>
      <c r="E222">
        <v>1.63629E-2</v>
      </c>
      <c r="F222">
        <v>6.2405099999999998E-2</v>
      </c>
      <c r="G222">
        <v>8.2739800000000002E-2</v>
      </c>
      <c r="H222">
        <v>0.14799000000000001</v>
      </c>
      <c r="I222">
        <v>0.18997</v>
      </c>
      <c r="J222">
        <v>0.293827</v>
      </c>
      <c r="K222">
        <v>0.41556999999999999</v>
      </c>
      <c r="L222">
        <v>0.52269299999999996</v>
      </c>
      <c r="M222">
        <v>0.62026000000000003</v>
      </c>
      <c r="N222">
        <v>0.70369300000000001</v>
      </c>
      <c r="O222">
        <v>0.77220800000000001</v>
      </c>
      <c r="P222">
        <v>0.82908700000000002</v>
      </c>
      <c r="Q222">
        <v>0.86810200000000004</v>
      </c>
      <c r="R222">
        <v>0.89253800000000005</v>
      </c>
      <c r="S222">
        <v>0.90515100000000004</v>
      </c>
      <c r="T222">
        <v>0.90466500000000005</v>
      </c>
      <c r="U222">
        <v>0.89297099999999996</v>
      </c>
      <c r="V222">
        <v>0.874278</v>
      </c>
      <c r="W222">
        <v>0.84892100000000004</v>
      </c>
      <c r="X222">
        <v>0.81894900000000004</v>
      </c>
      <c r="Y222">
        <v>0.79255200000000003</v>
      </c>
      <c r="Z222" s="142" t="s">
        <v>1091</v>
      </c>
    </row>
    <row r="223" spans="1:26">
      <c r="A223" t="s">
        <v>1311</v>
      </c>
      <c r="B223" t="s">
        <v>1278</v>
      </c>
      <c r="C223" t="s">
        <v>1382</v>
      </c>
      <c r="D223" t="s">
        <v>1375</v>
      </c>
      <c r="E223" s="625">
        <v>2.6059100000000001E-4</v>
      </c>
      <c r="F223">
        <v>9.82097E-3</v>
      </c>
      <c r="G223">
        <v>1.03283E-2</v>
      </c>
      <c r="H223">
        <v>1.1768000000000001E-2</v>
      </c>
      <c r="I223">
        <v>3.1827099999999997E-2</v>
      </c>
      <c r="J223">
        <v>4.0201399999999998E-2</v>
      </c>
      <c r="K223">
        <v>5.3095499999999997E-2</v>
      </c>
      <c r="L223">
        <v>6.4734100000000003E-2</v>
      </c>
      <c r="M223">
        <v>7.3415499999999995E-2</v>
      </c>
      <c r="N223">
        <v>7.9568100000000003E-2</v>
      </c>
      <c r="O223">
        <v>8.4560099999999999E-2</v>
      </c>
      <c r="P223">
        <v>8.8677500000000006E-2</v>
      </c>
      <c r="Q223">
        <v>8.8606299999999999E-2</v>
      </c>
      <c r="R223">
        <v>8.3118800000000007E-2</v>
      </c>
      <c r="S223">
        <v>7.5793899999999997E-2</v>
      </c>
      <c r="T223">
        <v>6.9186499999999998E-2</v>
      </c>
      <c r="U223">
        <v>6.4043500000000003E-2</v>
      </c>
      <c r="V223">
        <v>6.0008899999999997E-2</v>
      </c>
      <c r="W223">
        <v>5.7667499999999997E-2</v>
      </c>
      <c r="X223">
        <v>5.5984300000000001E-2</v>
      </c>
      <c r="Y223">
        <v>5.4194300000000001E-2</v>
      </c>
      <c r="Z223" s="142" t="s">
        <v>1091</v>
      </c>
    </row>
    <row r="224" spans="1:26">
      <c r="A224" t="s">
        <v>1311</v>
      </c>
      <c r="B224" t="s">
        <v>1278</v>
      </c>
      <c r="C224" t="s">
        <v>1382</v>
      </c>
      <c r="D224" t="s">
        <v>141</v>
      </c>
      <c r="E224">
        <v>0</v>
      </c>
      <c r="F224">
        <v>0</v>
      </c>
      <c r="G224">
        <v>0</v>
      </c>
      <c r="H224">
        <v>0</v>
      </c>
      <c r="I224">
        <v>0</v>
      </c>
      <c r="J224" s="625">
        <v>1.67882E-5</v>
      </c>
      <c r="K224" s="625">
        <v>3.0538800000000002E-4</v>
      </c>
      <c r="L224" s="625">
        <v>5.7702700000000003E-4</v>
      </c>
      <c r="M224" s="625">
        <v>9.0657300000000004E-4</v>
      </c>
      <c r="N224">
        <v>1.2945299999999999E-3</v>
      </c>
      <c r="O224">
        <v>1.70068E-3</v>
      </c>
      <c r="P224">
        <v>1.81325E-3</v>
      </c>
      <c r="Q224">
        <v>1.8589800000000001E-3</v>
      </c>
      <c r="R224">
        <v>1.83866E-3</v>
      </c>
      <c r="S224">
        <v>1.7513800000000001E-3</v>
      </c>
      <c r="T224">
        <v>1.6481099999999999E-3</v>
      </c>
      <c r="U224">
        <v>1.54331E-3</v>
      </c>
      <c r="V224">
        <v>1.4431100000000001E-3</v>
      </c>
      <c r="W224">
        <v>1.3558800000000001E-3</v>
      </c>
      <c r="X224">
        <v>1.2899599999999999E-3</v>
      </c>
      <c r="Y224">
        <v>1.22736E-3</v>
      </c>
      <c r="Z224" s="142" t="s">
        <v>1091</v>
      </c>
    </row>
    <row r="225" spans="1:26">
      <c r="A225" t="s">
        <v>1311</v>
      </c>
      <c r="B225" t="s">
        <v>1278</v>
      </c>
      <c r="C225" t="s">
        <v>1382</v>
      </c>
      <c r="D225" t="s">
        <v>1372</v>
      </c>
      <c r="E225">
        <v>6.9608000000000003E-2</v>
      </c>
      <c r="F225">
        <v>0.15751699999999999</v>
      </c>
      <c r="G225">
        <v>0.152729</v>
      </c>
      <c r="H225">
        <v>0.19776099999999999</v>
      </c>
      <c r="I225">
        <v>0.230374</v>
      </c>
      <c r="J225">
        <v>0.198716</v>
      </c>
      <c r="K225">
        <v>0.20272299999999999</v>
      </c>
      <c r="L225">
        <v>0.197856</v>
      </c>
      <c r="M225">
        <v>0.18629000000000001</v>
      </c>
      <c r="N225">
        <v>0.17052700000000001</v>
      </c>
      <c r="O225">
        <v>0.149504</v>
      </c>
      <c r="P225">
        <v>0.123113</v>
      </c>
      <c r="Q225">
        <v>0.10340299999999999</v>
      </c>
      <c r="R225">
        <v>8.6045399999999994E-2</v>
      </c>
      <c r="S225">
        <v>7.1569599999999997E-2</v>
      </c>
      <c r="T225">
        <v>5.9341699999999997E-2</v>
      </c>
      <c r="U225">
        <v>4.88163E-2</v>
      </c>
      <c r="V225">
        <v>4.0452000000000002E-2</v>
      </c>
      <c r="W225">
        <v>3.3665100000000003E-2</v>
      </c>
      <c r="X225">
        <v>2.81239E-2</v>
      </c>
      <c r="Y225">
        <v>2.3724100000000001E-2</v>
      </c>
      <c r="Z225" s="142" t="s">
        <v>1091</v>
      </c>
    </row>
    <row r="226" spans="1:26">
      <c r="A226" t="s">
        <v>1311</v>
      </c>
      <c r="B226" t="s">
        <v>1278</v>
      </c>
      <c r="C226" t="s">
        <v>1381</v>
      </c>
      <c r="D226" t="s">
        <v>132</v>
      </c>
      <c r="E226">
        <v>0</v>
      </c>
      <c r="F226">
        <v>0</v>
      </c>
      <c r="G226">
        <v>0</v>
      </c>
      <c r="H226">
        <v>0</v>
      </c>
      <c r="I226">
        <v>0</v>
      </c>
      <c r="J226">
        <v>0</v>
      </c>
      <c r="K226">
        <v>0</v>
      </c>
      <c r="L226" s="625">
        <v>5.9608200000000001E-9</v>
      </c>
      <c r="M226" s="625">
        <v>7.2195500000000006E-8</v>
      </c>
      <c r="N226" s="625">
        <v>8.1414599999999996E-7</v>
      </c>
      <c r="O226" s="625">
        <v>8.6085900000000002E-6</v>
      </c>
      <c r="P226" s="625">
        <v>1.93795E-5</v>
      </c>
      <c r="Q226" s="625">
        <v>3.9280000000000003E-5</v>
      </c>
      <c r="R226" s="625">
        <v>6.9959199999999999E-5</v>
      </c>
      <c r="S226" s="625">
        <v>1.08226E-4</v>
      </c>
      <c r="T226" s="625">
        <v>1.47942E-4</v>
      </c>
      <c r="U226" s="625">
        <v>1.8432600000000001E-4</v>
      </c>
      <c r="V226" s="625">
        <v>2.15152E-4</v>
      </c>
      <c r="W226" s="625">
        <v>2.42274E-4</v>
      </c>
      <c r="X226" s="625">
        <v>2.6642099999999998E-4</v>
      </c>
      <c r="Y226" s="625">
        <v>2.9076599999999997E-4</v>
      </c>
      <c r="Z226" s="142" t="s">
        <v>1091</v>
      </c>
    </row>
    <row r="227" spans="1:26">
      <c r="A227" t="s">
        <v>1311</v>
      </c>
      <c r="B227" t="s">
        <v>1278</v>
      </c>
      <c r="C227" t="s">
        <v>1381</v>
      </c>
      <c r="D227" t="s">
        <v>141</v>
      </c>
      <c r="E227">
        <v>0</v>
      </c>
      <c r="F227">
        <v>0</v>
      </c>
      <c r="G227">
        <v>0</v>
      </c>
      <c r="H227">
        <v>0</v>
      </c>
      <c r="I227">
        <v>0</v>
      </c>
      <c r="J227">
        <v>0</v>
      </c>
      <c r="K227">
        <v>0</v>
      </c>
      <c r="L227" s="625">
        <v>8.2776700000000004E-9</v>
      </c>
      <c r="M227" s="625">
        <v>2.6776600000000002E-7</v>
      </c>
      <c r="N227" s="625">
        <v>6.1104099999999998E-6</v>
      </c>
      <c r="O227" s="625">
        <v>1.02668E-4</v>
      </c>
      <c r="P227" s="625">
        <v>2.3339000000000001E-4</v>
      </c>
      <c r="Q227" s="625">
        <v>4.71667E-4</v>
      </c>
      <c r="R227" s="625">
        <v>8.21895E-4</v>
      </c>
      <c r="S227">
        <v>1.23084E-3</v>
      </c>
      <c r="T227">
        <v>1.63652E-3</v>
      </c>
      <c r="U227">
        <v>1.9984600000000001E-3</v>
      </c>
      <c r="V227">
        <v>2.3079200000000002E-3</v>
      </c>
      <c r="W227">
        <v>2.61298E-3</v>
      </c>
      <c r="X227">
        <v>2.9161399999999998E-3</v>
      </c>
      <c r="Y227">
        <v>3.2164799999999999E-3</v>
      </c>
      <c r="Z227" s="142" t="s">
        <v>1091</v>
      </c>
    </row>
    <row r="228" spans="1:26">
      <c r="A228" t="s">
        <v>1311</v>
      </c>
      <c r="B228" t="s">
        <v>1278</v>
      </c>
      <c r="C228" t="s">
        <v>1381</v>
      </c>
      <c r="D228" t="s">
        <v>1372</v>
      </c>
      <c r="E228">
        <v>3.73999E-2</v>
      </c>
      <c r="F228">
        <v>7.3481299999999999E-2</v>
      </c>
      <c r="G228">
        <v>0.11322500000000001</v>
      </c>
      <c r="H228">
        <v>0.139596</v>
      </c>
      <c r="I228">
        <v>0.111635</v>
      </c>
      <c r="J228">
        <v>0.13312499999999999</v>
      </c>
      <c r="K228">
        <v>0.16353300000000001</v>
      </c>
      <c r="L228">
        <v>0.190217</v>
      </c>
      <c r="M228">
        <v>0.22939999999999999</v>
      </c>
      <c r="N228">
        <v>0.27017000000000002</v>
      </c>
      <c r="O228">
        <v>0.31182500000000002</v>
      </c>
      <c r="P228">
        <v>0.35377399999999998</v>
      </c>
      <c r="Q228">
        <v>0.39777600000000002</v>
      </c>
      <c r="R228">
        <v>0.44099699999999997</v>
      </c>
      <c r="S228">
        <v>0.48203299999999999</v>
      </c>
      <c r="T228">
        <v>0.52078100000000005</v>
      </c>
      <c r="U228">
        <v>0.55543200000000004</v>
      </c>
      <c r="V228">
        <v>0.58613099999999996</v>
      </c>
      <c r="W228">
        <v>0.61379600000000001</v>
      </c>
      <c r="X228">
        <v>0.63823200000000002</v>
      </c>
      <c r="Y228">
        <v>0.659694</v>
      </c>
      <c r="Z228" s="142" t="s">
        <v>1091</v>
      </c>
    </row>
    <row r="229" spans="1:26">
      <c r="A229" t="s">
        <v>1311</v>
      </c>
      <c r="B229" t="s">
        <v>1278</v>
      </c>
      <c r="C229" t="s">
        <v>1380</v>
      </c>
      <c r="D229" t="s">
        <v>1160</v>
      </c>
      <c r="E229">
        <v>9.1753799999999996E-2</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s="142" t="s">
        <v>1091</v>
      </c>
    </row>
    <row r="230" spans="1:26">
      <c r="A230" t="s">
        <v>1311</v>
      </c>
      <c r="B230" t="s">
        <v>1278</v>
      </c>
      <c r="C230" t="s">
        <v>1380</v>
      </c>
      <c r="D230" t="s">
        <v>132</v>
      </c>
      <c r="E230">
        <v>7.71172E-3</v>
      </c>
      <c r="F230">
        <v>1.86318E-2</v>
      </c>
      <c r="G230">
        <v>2.4689800000000001E-2</v>
      </c>
      <c r="H230">
        <v>3.1018500000000001E-2</v>
      </c>
      <c r="I230">
        <v>3.7504799999999998E-2</v>
      </c>
      <c r="J230">
        <v>4.6986899999999998E-2</v>
      </c>
      <c r="K230">
        <v>5.5652649999999998E-2</v>
      </c>
      <c r="L230">
        <v>5.68611911E-2</v>
      </c>
      <c r="M230">
        <v>5.5837913699999998E-2</v>
      </c>
      <c r="N230">
        <v>6.1075365999999999E-2</v>
      </c>
      <c r="O230">
        <v>6.8654746000000003E-2</v>
      </c>
      <c r="P230">
        <v>7.7761571000000002E-2</v>
      </c>
      <c r="Q230">
        <v>8.6736019999999997E-2</v>
      </c>
      <c r="R230">
        <v>9.5755149999999997E-2</v>
      </c>
      <c r="S230">
        <v>0.10449981999999999</v>
      </c>
      <c r="T230">
        <v>0.112947479999999</v>
      </c>
      <c r="U230">
        <v>0.12101961</v>
      </c>
      <c r="V230">
        <v>0.12861255999999999</v>
      </c>
      <c r="W230">
        <v>0.13561187999999999</v>
      </c>
      <c r="X230">
        <v>0.14211652</v>
      </c>
      <c r="Y230">
        <v>0.14870844999999999</v>
      </c>
      <c r="Z230" s="142" t="s">
        <v>1091</v>
      </c>
    </row>
    <row r="231" spans="1:26">
      <c r="A231" t="s">
        <v>1311</v>
      </c>
      <c r="B231" t="s">
        <v>1278</v>
      </c>
      <c r="C231" t="s">
        <v>1380</v>
      </c>
      <c r="D231" t="s">
        <v>141</v>
      </c>
      <c r="E231">
        <v>0</v>
      </c>
      <c r="F231">
        <v>0</v>
      </c>
      <c r="G231">
        <v>0</v>
      </c>
      <c r="H231">
        <v>0</v>
      </c>
      <c r="I231">
        <v>0</v>
      </c>
      <c r="J231">
        <v>0</v>
      </c>
      <c r="K231">
        <v>3.0152099999999999E-3</v>
      </c>
      <c r="L231">
        <v>1.5085772759999999E-2</v>
      </c>
      <c r="M231">
        <v>3.1005657199999901E-2</v>
      </c>
      <c r="N231">
        <v>4.0205437900000002E-2</v>
      </c>
      <c r="O231">
        <v>4.7176215000000001E-2</v>
      </c>
      <c r="P231">
        <v>5.3611184999999999E-2</v>
      </c>
      <c r="Q231">
        <v>5.9956374999999999E-2</v>
      </c>
      <c r="R231">
        <v>6.6165689999999999E-2</v>
      </c>
      <c r="S231">
        <v>7.2047340000000001E-2</v>
      </c>
      <c r="T231">
        <v>7.7747070000000001E-2</v>
      </c>
      <c r="U231">
        <v>8.3236790000000005E-2</v>
      </c>
      <c r="V231">
        <v>8.8480219999999998E-2</v>
      </c>
      <c r="W231">
        <v>9.3605279999999999E-2</v>
      </c>
      <c r="X231">
        <v>9.8611679999999993E-2</v>
      </c>
      <c r="Y231">
        <v>0.103676239999999</v>
      </c>
      <c r="Z231" s="142" t="s">
        <v>1091</v>
      </c>
    </row>
    <row r="232" spans="1:26">
      <c r="A232" t="s">
        <v>1311</v>
      </c>
      <c r="B232" t="s">
        <v>1278</v>
      </c>
      <c r="C232" t="s">
        <v>1380</v>
      </c>
      <c r="D232" t="s">
        <v>1372</v>
      </c>
      <c r="E232">
        <v>3.9653300000000002E-2</v>
      </c>
      <c r="F232">
        <v>6.0768900000000001E-2</v>
      </c>
      <c r="G232">
        <v>9.0723799999999993E-2</v>
      </c>
      <c r="H232">
        <v>0.1055392</v>
      </c>
      <c r="I232">
        <v>0.15486050000000001</v>
      </c>
      <c r="J232">
        <v>0.18339530999999901</v>
      </c>
      <c r="K232">
        <v>0.22175792</v>
      </c>
      <c r="L232">
        <v>0.2517839</v>
      </c>
      <c r="M232">
        <v>0.27674389999999999</v>
      </c>
      <c r="N232">
        <v>0.311787799999999</v>
      </c>
      <c r="O232">
        <v>0.34721769999999902</v>
      </c>
      <c r="P232">
        <v>0.37829370000000001</v>
      </c>
      <c r="Q232">
        <v>0.41437499999999999</v>
      </c>
      <c r="R232">
        <v>0.44988939999999999</v>
      </c>
      <c r="S232">
        <v>0.48435050000000002</v>
      </c>
      <c r="T232">
        <v>0.51793469999999997</v>
      </c>
      <c r="U232">
        <v>0.5475662</v>
      </c>
      <c r="V232">
        <v>0.57400700000000004</v>
      </c>
      <c r="W232">
        <v>0.59977499999999995</v>
      </c>
      <c r="X232">
        <v>0.623811</v>
      </c>
      <c r="Y232">
        <v>0.64711200000000002</v>
      </c>
      <c r="Z232" s="142" t="s">
        <v>1091</v>
      </c>
    </row>
    <row r="233" spans="1:26">
      <c r="A233" t="s">
        <v>1311</v>
      </c>
      <c r="B233" t="s">
        <v>1278</v>
      </c>
      <c r="C233" t="s">
        <v>1379</v>
      </c>
      <c r="D233" t="s">
        <v>132</v>
      </c>
      <c r="E233">
        <v>0</v>
      </c>
      <c r="F233">
        <v>0</v>
      </c>
      <c r="G233">
        <v>0</v>
      </c>
      <c r="H233">
        <v>0</v>
      </c>
      <c r="I233">
        <v>0</v>
      </c>
      <c r="J233">
        <v>0</v>
      </c>
      <c r="K233">
        <v>2.7914552999999901E-3</v>
      </c>
      <c r="L233">
        <v>2.5775281099999998E-2</v>
      </c>
      <c r="M233">
        <v>0.1150374706</v>
      </c>
      <c r="N233">
        <v>0.22880222309999901</v>
      </c>
      <c r="O233">
        <v>0.40982491399999899</v>
      </c>
      <c r="P233">
        <v>0.57382696</v>
      </c>
      <c r="Q233">
        <v>0.71287897</v>
      </c>
      <c r="R233">
        <v>0.82588033999999999</v>
      </c>
      <c r="S233">
        <v>0.92449159999999997</v>
      </c>
      <c r="T233">
        <v>1.0213620999999999</v>
      </c>
      <c r="U233">
        <v>1.11670039999999</v>
      </c>
      <c r="V233">
        <v>1.2085600000000001</v>
      </c>
      <c r="W233">
        <v>1.29411549999999</v>
      </c>
      <c r="X233">
        <v>1.3707935999999901</v>
      </c>
      <c r="Y233">
        <v>1.4448010999999901</v>
      </c>
      <c r="Z233" s="142" t="s">
        <v>1091</v>
      </c>
    </row>
    <row r="234" spans="1:26">
      <c r="A234" t="s">
        <v>1311</v>
      </c>
      <c r="B234" t="s">
        <v>1278</v>
      </c>
      <c r="C234" t="s">
        <v>1379</v>
      </c>
      <c r="D234" t="s">
        <v>141</v>
      </c>
      <c r="E234">
        <v>0</v>
      </c>
      <c r="F234">
        <v>0</v>
      </c>
      <c r="G234">
        <v>0</v>
      </c>
      <c r="H234">
        <v>0</v>
      </c>
      <c r="I234">
        <v>0</v>
      </c>
      <c r="J234">
        <v>0</v>
      </c>
      <c r="K234">
        <v>2.5181909999999899E-3</v>
      </c>
      <c r="L234">
        <v>2.14232428999999E-2</v>
      </c>
      <c r="M234">
        <v>8.7491596000000005E-2</v>
      </c>
      <c r="N234">
        <v>0.15829000639999999</v>
      </c>
      <c r="O234">
        <v>0.238193185</v>
      </c>
      <c r="P234">
        <v>0.31600834999999999</v>
      </c>
      <c r="Q234">
        <v>0.38870538999999998</v>
      </c>
      <c r="R234">
        <v>0.45223954</v>
      </c>
      <c r="S234">
        <v>0.50992395999999995</v>
      </c>
      <c r="T234">
        <v>0.56383458999999903</v>
      </c>
      <c r="U234">
        <v>0.61746632000000001</v>
      </c>
      <c r="V234">
        <v>0.67334911999999902</v>
      </c>
      <c r="W234">
        <v>0.73683257000000002</v>
      </c>
      <c r="X234">
        <v>0.80866886999999998</v>
      </c>
      <c r="Y234">
        <v>0.883134379999999</v>
      </c>
      <c r="Z234" s="142" t="s">
        <v>1091</v>
      </c>
    </row>
    <row r="235" spans="1:26">
      <c r="A235" t="s">
        <v>1311</v>
      </c>
      <c r="B235" t="s">
        <v>1278</v>
      </c>
      <c r="C235" t="s">
        <v>1379</v>
      </c>
      <c r="D235" t="s">
        <v>1372</v>
      </c>
      <c r="E235">
        <v>0.43811329999999998</v>
      </c>
      <c r="F235">
        <v>0.9089296</v>
      </c>
      <c r="G235">
        <v>1.5224850000000001</v>
      </c>
      <c r="H235">
        <v>2.043237</v>
      </c>
      <c r="I235">
        <v>2.337637</v>
      </c>
      <c r="J235">
        <v>2.7488556999999898</v>
      </c>
      <c r="K235">
        <v>3.3476287999999998</v>
      </c>
      <c r="L235">
        <v>3.91709861</v>
      </c>
      <c r="M235">
        <v>4.21282025</v>
      </c>
      <c r="N235">
        <v>4.4320005</v>
      </c>
      <c r="O235">
        <v>4.4887911000000003</v>
      </c>
      <c r="P235">
        <v>4.5665154999999897</v>
      </c>
      <c r="Q235">
        <v>4.7606016000000002</v>
      </c>
      <c r="R235">
        <v>5.0371225999999902</v>
      </c>
      <c r="S235">
        <v>5.3373660999999997</v>
      </c>
      <c r="T235">
        <v>5.6273660999999997</v>
      </c>
      <c r="U235">
        <v>5.8717698999999897</v>
      </c>
      <c r="V235">
        <v>6.0740139999999903</v>
      </c>
      <c r="W235">
        <v>6.2497468999999999</v>
      </c>
      <c r="X235">
        <v>6.4002408999999902</v>
      </c>
      <c r="Y235">
        <v>6.5322550000000001</v>
      </c>
      <c r="Z235" s="142" t="s">
        <v>1091</v>
      </c>
    </row>
    <row r="236" spans="1:26">
      <c r="A236" t="s">
        <v>1311</v>
      </c>
      <c r="B236" t="s">
        <v>1278</v>
      </c>
      <c r="C236" t="s">
        <v>1378</v>
      </c>
      <c r="D236" t="s">
        <v>132</v>
      </c>
      <c r="E236">
        <v>6.9822299999999999E-3</v>
      </c>
      <c r="F236">
        <v>1.68694E-2</v>
      </c>
      <c r="G236">
        <v>2.23544E-2</v>
      </c>
      <c r="H236">
        <v>2.80843E-2</v>
      </c>
      <c r="I236">
        <v>3.39572E-2</v>
      </c>
      <c r="J236">
        <v>3.9596821999999997E-2</v>
      </c>
      <c r="K236">
        <v>4.5457569000000003E-2</v>
      </c>
      <c r="L236">
        <v>5.0194935000000003E-2</v>
      </c>
      <c r="M236">
        <v>5.4374321000000003E-2</v>
      </c>
      <c r="N236">
        <v>5.8997109999999998E-2</v>
      </c>
      <c r="O236">
        <v>6.6919770000000003E-2</v>
      </c>
      <c r="P236">
        <v>7.9735860000000006E-2</v>
      </c>
      <c r="Q236">
        <v>0.10101594</v>
      </c>
      <c r="R236">
        <v>0.13121163999999999</v>
      </c>
      <c r="S236">
        <v>0.16708883999999999</v>
      </c>
      <c r="T236">
        <v>0.2037852</v>
      </c>
      <c r="U236">
        <v>0.23816490000000001</v>
      </c>
      <c r="V236">
        <v>0.26888390000000001</v>
      </c>
      <c r="W236">
        <v>0.29731049999999998</v>
      </c>
      <c r="X236">
        <v>0.32361319999999999</v>
      </c>
      <c r="Y236">
        <v>0.35021229999999998</v>
      </c>
      <c r="Z236" s="142" t="s">
        <v>1091</v>
      </c>
    </row>
    <row r="237" spans="1:26">
      <c r="A237" t="s">
        <v>1311</v>
      </c>
      <c r="B237" t="s">
        <v>1278</v>
      </c>
      <c r="C237" t="s">
        <v>1378</v>
      </c>
      <c r="D237" t="s">
        <v>141</v>
      </c>
      <c r="E237">
        <v>0</v>
      </c>
      <c r="F237">
        <v>0</v>
      </c>
      <c r="G237">
        <v>0</v>
      </c>
      <c r="H237">
        <v>0</v>
      </c>
      <c r="I237">
        <v>0</v>
      </c>
      <c r="J237">
        <v>0</v>
      </c>
      <c r="K237">
        <v>0</v>
      </c>
      <c r="L237" s="625">
        <v>1.33416E-4</v>
      </c>
      <c r="M237" s="625">
        <v>5.8002599999999998E-4</v>
      </c>
      <c r="N237">
        <v>2.3178000000000001E-3</v>
      </c>
      <c r="O237">
        <v>8.4645199999999997E-3</v>
      </c>
      <c r="P237">
        <v>1.9515899999999999E-2</v>
      </c>
      <c r="Q237">
        <v>3.8967700000000001E-2</v>
      </c>
      <c r="R237">
        <v>6.5692700000000007E-2</v>
      </c>
      <c r="S237">
        <v>9.5227199999999998E-2</v>
      </c>
      <c r="T237">
        <v>0.124206</v>
      </c>
      <c r="U237">
        <v>0.15088099999999999</v>
      </c>
      <c r="V237">
        <v>0.17528199999999999</v>
      </c>
      <c r="W237">
        <v>0.200909</v>
      </c>
      <c r="X237">
        <v>0.22751399999999999</v>
      </c>
      <c r="Y237">
        <v>0.253994</v>
      </c>
      <c r="Z237" s="142" t="s">
        <v>1091</v>
      </c>
    </row>
    <row r="238" spans="1:26">
      <c r="A238" t="s">
        <v>1311</v>
      </c>
      <c r="B238" t="s">
        <v>1278</v>
      </c>
      <c r="C238" t="s">
        <v>1378</v>
      </c>
      <c r="D238" t="s">
        <v>1372</v>
      </c>
      <c r="E238">
        <v>5.6924000000000002E-2</v>
      </c>
      <c r="F238">
        <v>0.1139863</v>
      </c>
      <c r="G238">
        <v>0.1810718</v>
      </c>
      <c r="H238">
        <v>0.2306474</v>
      </c>
      <c r="I238">
        <v>0.215804</v>
      </c>
      <c r="J238">
        <v>0.2772</v>
      </c>
      <c r="K238">
        <v>0.366392</v>
      </c>
      <c r="L238">
        <v>0.44381499999999902</v>
      </c>
      <c r="M238">
        <v>0.54206299999999996</v>
      </c>
      <c r="N238">
        <v>0.64293900000000004</v>
      </c>
      <c r="O238">
        <v>0.73848599999999998</v>
      </c>
      <c r="P238">
        <v>0.81761300000000003</v>
      </c>
      <c r="Q238">
        <v>0.88304099999999996</v>
      </c>
      <c r="R238">
        <v>0.92891499999999905</v>
      </c>
      <c r="S238">
        <v>0.96774800000000005</v>
      </c>
      <c r="T238">
        <v>1.0091060000000001</v>
      </c>
      <c r="U238">
        <v>1.0524879999999901</v>
      </c>
      <c r="V238">
        <v>1.0984100000000001</v>
      </c>
      <c r="W238">
        <v>1.1439109999999999</v>
      </c>
      <c r="X238">
        <v>1.186113</v>
      </c>
      <c r="Y238">
        <v>1.2222550000000001</v>
      </c>
      <c r="Z238" s="142" t="s">
        <v>1091</v>
      </c>
    </row>
    <row r="239" spans="1:26">
      <c r="A239" t="s">
        <v>1311</v>
      </c>
      <c r="B239" t="s">
        <v>1278</v>
      </c>
      <c r="C239" t="s">
        <v>1377</v>
      </c>
      <c r="D239" t="s">
        <v>132</v>
      </c>
      <c r="E239">
        <v>0</v>
      </c>
      <c r="F239">
        <v>0</v>
      </c>
      <c r="G239">
        <v>0</v>
      </c>
      <c r="H239">
        <v>0</v>
      </c>
      <c r="I239">
        <v>0</v>
      </c>
      <c r="J239">
        <v>0</v>
      </c>
      <c r="K239">
        <v>2.1754000000000001E-3</v>
      </c>
      <c r="L239">
        <v>1.3399100000000001E-2</v>
      </c>
      <c r="M239">
        <v>3.4218400000000003E-2</v>
      </c>
      <c r="N239">
        <v>4.71168E-2</v>
      </c>
      <c r="O239">
        <v>5.4825100000000002E-2</v>
      </c>
      <c r="P239">
        <v>5.9532300000000003E-2</v>
      </c>
      <c r="Q239">
        <v>6.3775200000000004E-2</v>
      </c>
      <c r="R239">
        <v>6.6979300000000005E-2</v>
      </c>
      <c r="S239">
        <v>6.8334800000000001E-2</v>
      </c>
      <c r="T239">
        <v>6.8820199999999998E-2</v>
      </c>
      <c r="U239">
        <v>6.8570400000000004E-2</v>
      </c>
      <c r="V239">
        <v>6.7749299999999998E-2</v>
      </c>
      <c r="W239">
        <v>6.6494999999999999E-2</v>
      </c>
      <c r="X239">
        <v>6.4937099999999998E-2</v>
      </c>
      <c r="Y239">
        <v>6.3245300000000004E-2</v>
      </c>
      <c r="Z239" s="142" t="s">
        <v>1091</v>
      </c>
    </row>
    <row r="240" spans="1:26">
      <c r="A240" t="s">
        <v>1311</v>
      </c>
      <c r="B240" t="s">
        <v>1278</v>
      </c>
      <c r="C240" t="s">
        <v>1377</v>
      </c>
      <c r="D240" t="s">
        <v>1375</v>
      </c>
      <c r="E240">
        <v>0</v>
      </c>
      <c r="F240">
        <v>1.5015499999999999E-2</v>
      </c>
      <c r="G240">
        <v>3.05648E-2</v>
      </c>
      <c r="H240">
        <v>4.3667200000000003E-2</v>
      </c>
      <c r="I240">
        <v>8.0861000000000002E-2</v>
      </c>
      <c r="J240">
        <v>8.8381600000000005E-2</v>
      </c>
      <c r="K240">
        <v>8.1156699999999998E-2</v>
      </c>
      <c r="L240">
        <v>8.4767899999999993E-2</v>
      </c>
      <c r="M240">
        <v>7.5370800000000002E-2</v>
      </c>
      <c r="N240">
        <v>7.5758300000000001E-2</v>
      </c>
      <c r="O240">
        <v>8.0331600000000003E-2</v>
      </c>
      <c r="P240">
        <v>8.7296899999999997E-2</v>
      </c>
      <c r="Q240">
        <v>9.3538200000000002E-2</v>
      </c>
      <c r="R240">
        <v>9.8053000000000001E-2</v>
      </c>
      <c r="S240">
        <v>9.9769700000000003E-2</v>
      </c>
      <c r="T240">
        <v>0.10027999999999999</v>
      </c>
      <c r="U240">
        <v>9.9822099999999997E-2</v>
      </c>
      <c r="V240">
        <v>9.8588499999999996E-2</v>
      </c>
      <c r="W240">
        <v>9.6897700000000003E-2</v>
      </c>
      <c r="X240">
        <v>9.4832299999999994E-2</v>
      </c>
      <c r="Y240">
        <v>9.2517199999999994E-2</v>
      </c>
      <c r="Z240" s="142" t="s">
        <v>1091</v>
      </c>
    </row>
    <row r="241" spans="1:26">
      <c r="A241" t="s">
        <v>1311</v>
      </c>
      <c r="B241" t="s">
        <v>1278</v>
      </c>
      <c r="C241" t="s">
        <v>1377</v>
      </c>
      <c r="D241" t="s">
        <v>141</v>
      </c>
      <c r="E241">
        <v>0</v>
      </c>
      <c r="F241">
        <v>0</v>
      </c>
      <c r="G241">
        <v>0</v>
      </c>
      <c r="H241">
        <v>0</v>
      </c>
      <c r="I241">
        <v>0</v>
      </c>
      <c r="J241">
        <v>0</v>
      </c>
      <c r="K241">
        <v>3.2147399999999998E-3</v>
      </c>
      <c r="L241">
        <v>1.8395499999999999E-2</v>
      </c>
      <c r="M241">
        <v>4.3367000000000003E-2</v>
      </c>
      <c r="N241">
        <v>5.5252900000000001E-2</v>
      </c>
      <c r="O241">
        <v>5.9593899999999998E-2</v>
      </c>
      <c r="P241">
        <v>6.4741199999999999E-2</v>
      </c>
      <c r="Q241">
        <v>6.93714E-2</v>
      </c>
      <c r="R241">
        <v>7.2838600000000003E-2</v>
      </c>
      <c r="S241">
        <v>7.4275599999999997E-2</v>
      </c>
      <c r="T241">
        <v>7.4775400000000006E-2</v>
      </c>
      <c r="U241">
        <v>7.4487600000000001E-2</v>
      </c>
      <c r="V241">
        <v>7.35928E-2</v>
      </c>
      <c r="W241">
        <v>7.2257100000000005E-2</v>
      </c>
      <c r="X241">
        <v>7.0605699999999993E-2</v>
      </c>
      <c r="Y241">
        <v>6.8798399999999996E-2</v>
      </c>
      <c r="Z241" s="142" t="s">
        <v>1091</v>
      </c>
    </row>
    <row r="242" spans="1:26">
      <c r="A242" t="s">
        <v>1311</v>
      </c>
      <c r="B242" t="s">
        <v>1278</v>
      </c>
      <c r="C242" t="s">
        <v>1377</v>
      </c>
      <c r="D242" t="s">
        <v>1372</v>
      </c>
      <c r="E242">
        <v>6.0746799999999997E-2</v>
      </c>
      <c r="F242">
        <v>0.126027</v>
      </c>
      <c r="G242">
        <v>0.21109900000000001</v>
      </c>
      <c r="H242">
        <v>0.28330300000000003</v>
      </c>
      <c r="I242">
        <v>0.32412400000000002</v>
      </c>
      <c r="J242">
        <v>0.41868620000000001</v>
      </c>
      <c r="K242">
        <v>0.52470600000000001</v>
      </c>
      <c r="L242">
        <v>0.54707399999999995</v>
      </c>
      <c r="M242">
        <v>0.48590999999999901</v>
      </c>
      <c r="N242">
        <v>0.48788100000000001</v>
      </c>
      <c r="O242">
        <v>0.51604899999999998</v>
      </c>
      <c r="P242">
        <v>0.55821199999999904</v>
      </c>
      <c r="Q242">
        <v>0.59712799999999999</v>
      </c>
      <c r="R242">
        <v>0.62610699999999997</v>
      </c>
      <c r="S242">
        <v>0.63781200000000005</v>
      </c>
      <c r="T242">
        <v>0.64156999999999997</v>
      </c>
      <c r="U242">
        <v>0.63824800000000004</v>
      </c>
      <c r="V242">
        <v>0.62963499999999994</v>
      </c>
      <c r="W242">
        <v>0.61741800000000002</v>
      </c>
      <c r="X242">
        <v>0.60255700000000001</v>
      </c>
      <c r="Y242">
        <v>0.58647199999999999</v>
      </c>
      <c r="Z242" s="142" t="s">
        <v>1091</v>
      </c>
    </row>
    <row r="243" spans="1:26">
      <c r="A243" t="s">
        <v>1311</v>
      </c>
      <c r="B243" t="s">
        <v>1278</v>
      </c>
      <c r="C243" t="s">
        <v>1376</v>
      </c>
      <c r="D243" t="s">
        <v>132</v>
      </c>
      <c r="E243">
        <v>0</v>
      </c>
      <c r="F243">
        <v>0</v>
      </c>
      <c r="G243">
        <v>0</v>
      </c>
      <c r="H243">
        <v>0</v>
      </c>
      <c r="I243">
        <v>0</v>
      </c>
      <c r="J243">
        <v>0</v>
      </c>
      <c r="K243">
        <v>1.0895699999999999E-2</v>
      </c>
      <c r="L243">
        <v>1.17821E-2</v>
      </c>
      <c r="M243">
        <v>1.1941E-2</v>
      </c>
      <c r="N243">
        <v>1.17041E-2</v>
      </c>
      <c r="O243">
        <v>1.20541E-2</v>
      </c>
      <c r="P243">
        <v>1.2473400000000001E-2</v>
      </c>
      <c r="Q243">
        <v>1.2416699999999999E-2</v>
      </c>
      <c r="R243">
        <v>1.26701E-2</v>
      </c>
      <c r="S243">
        <v>1.2976700000000001E-2</v>
      </c>
      <c r="T243">
        <v>1.34778E-2</v>
      </c>
      <c r="U243">
        <v>1.38143E-2</v>
      </c>
      <c r="V243">
        <v>1.43614E-2</v>
      </c>
      <c r="W243">
        <v>1.46366E-2</v>
      </c>
      <c r="X243">
        <v>1.50841E-2</v>
      </c>
      <c r="Y243">
        <v>1.42364E-2</v>
      </c>
      <c r="Z243" s="142" t="s">
        <v>1091</v>
      </c>
    </row>
    <row r="244" spans="1:26">
      <c r="A244" t="s">
        <v>1311</v>
      </c>
      <c r="B244" t="s">
        <v>1278</v>
      </c>
      <c r="C244" t="s">
        <v>1376</v>
      </c>
      <c r="D244" t="s">
        <v>1375</v>
      </c>
      <c r="E244">
        <v>0</v>
      </c>
      <c r="F244">
        <v>8.37421E-3</v>
      </c>
      <c r="G244">
        <v>1.7046200000000001E-2</v>
      </c>
      <c r="H244">
        <v>2.43535E-2</v>
      </c>
      <c r="I244">
        <v>4.5096799999999999E-2</v>
      </c>
      <c r="J244">
        <v>5.17081E-2</v>
      </c>
      <c r="K244">
        <v>5.0122300000000002E-2</v>
      </c>
      <c r="L244">
        <v>5.09767E-2</v>
      </c>
      <c r="M244">
        <v>5.14697E-2</v>
      </c>
      <c r="N244">
        <v>5.0267899999999997E-2</v>
      </c>
      <c r="O244">
        <v>4.9576000000000002E-2</v>
      </c>
      <c r="P244">
        <v>4.5280800000000003E-2</v>
      </c>
      <c r="Q244">
        <v>4.0093299999999998E-2</v>
      </c>
      <c r="R244">
        <v>3.4402500000000003E-2</v>
      </c>
      <c r="S244">
        <v>2.9770100000000001E-2</v>
      </c>
      <c r="T244">
        <v>2.5952099999999999E-2</v>
      </c>
      <c r="U244">
        <v>2.3200499999999999E-2</v>
      </c>
      <c r="V244">
        <v>2.0863300000000001E-2</v>
      </c>
      <c r="W244">
        <v>1.9347799999999998E-2</v>
      </c>
      <c r="X244">
        <v>1.8048600000000001E-2</v>
      </c>
      <c r="Y244">
        <v>1.7479499999999999E-2</v>
      </c>
      <c r="Z244" s="142" t="s">
        <v>1091</v>
      </c>
    </row>
    <row r="245" spans="1:26">
      <c r="A245" t="s">
        <v>1311</v>
      </c>
      <c r="B245" t="s">
        <v>1278</v>
      </c>
      <c r="C245" t="s">
        <v>1376</v>
      </c>
      <c r="D245" t="s">
        <v>1372</v>
      </c>
      <c r="E245">
        <v>0.119037</v>
      </c>
      <c r="F245">
        <v>0.24695700000000001</v>
      </c>
      <c r="G245">
        <v>0.41366000000000003</v>
      </c>
      <c r="H245">
        <v>0.55514799999999997</v>
      </c>
      <c r="I245">
        <v>0.63513799999999998</v>
      </c>
      <c r="J245">
        <v>0.59702299999999997</v>
      </c>
      <c r="K245">
        <v>0.50188999999999995</v>
      </c>
      <c r="L245">
        <v>0.44226100000000002</v>
      </c>
      <c r="M245">
        <v>0.38243500000000002</v>
      </c>
      <c r="N245">
        <v>0.31997300000000001</v>
      </c>
      <c r="O245">
        <v>0.26343100000000003</v>
      </c>
      <c r="P245">
        <v>0.225273</v>
      </c>
      <c r="Q245">
        <v>0.19447900000000001</v>
      </c>
      <c r="R245">
        <v>0.16872699999999999</v>
      </c>
      <c r="S245">
        <v>0.15002599999999999</v>
      </c>
      <c r="T245">
        <v>0.13316900000000001</v>
      </c>
      <c r="U245">
        <v>0.11851</v>
      </c>
      <c r="V245">
        <v>0.105118</v>
      </c>
      <c r="W245">
        <v>9.3803700000000004E-2</v>
      </c>
      <c r="X245">
        <v>8.3296400000000007E-2</v>
      </c>
      <c r="Y245">
        <v>7.7294600000000005E-2</v>
      </c>
      <c r="Z245" s="142" t="s">
        <v>1091</v>
      </c>
    </row>
    <row r="246" spans="1:26">
      <c r="A246" t="s">
        <v>1311</v>
      </c>
      <c r="B246" t="s">
        <v>1278</v>
      </c>
      <c r="C246" t="s">
        <v>1374</v>
      </c>
      <c r="D246" t="s">
        <v>132</v>
      </c>
      <c r="E246">
        <v>0</v>
      </c>
      <c r="F246">
        <v>0</v>
      </c>
      <c r="G246">
        <v>0</v>
      </c>
      <c r="H246">
        <v>0</v>
      </c>
      <c r="I246">
        <v>0</v>
      </c>
      <c r="J246">
        <v>0</v>
      </c>
      <c r="K246">
        <v>8.0918499999999994E-3</v>
      </c>
      <c r="L246">
        <v>1.822522E-2</v>
      </c>
      <c r="M246">
        <v>2.5732496000000001E-2</v>
      </c>
      <c r="N246">
        <v>3.1029170999999901E-2</v>
      </c>
      <c r="O246">
        <v>3.3040527E-2</v>
      </c>
      <c r="P246">
        <v>3.5965127E-2</v>
      </c>
      <c r="Q246">
        <v>3.8951564999999903E-2</v>
      </c>
      <c r="R246">
        <v>4.2194103999999899E-2</v>
      </c>
      <c r="S246">
        <v>4.6081907999999998E-2</v>
      </c>
      <c r="T246">
        <v>4.9902172999999897E-2</v>
      </c>
      <c r="U246">
        <v>5.3437604E-2</v>
      </c>
      <c r="V246">
        <v>5.6645715999999902E-2</v>
      </c>
      <c r="W246">
        <v>5.9490204999999997E-2</v>
      </c>
      <c r="X246">
        <v>6.1919158000000002E-2</v>
      </c>
      <c r="Y246">
        <v>6.4218936000000004E-2</v>
      </c>
      <c r="Z246" s="142" t="s">
        <v>1091</v>
      </c>
    </row>
    <row r="247" spans="1:26">
      <c r="A247" t="s">
        <v>1311</v>
      </c>
      <c r="B247" t="s">
        <v>1278</v>
      </c>
      <c r="C247" t="s">
        <v>1374</v>
      </c>
      <c r="D247" t="s">
        <v>1375</v>
      </c>
      <c r="E247">
        <v>0</v>
      </c>
      <c r="F247">
        <v>4.8638400000000004E-3</v>
      </c>
      <c r="G247">
        <v>9.9005599999999992E-3</v>
      </c>
      <c r="H247">
        <v>1.4144800000000001E-2</v>
      </c>
      <c r="I247">
        <v>2.61926E-2</v>
      </c>
      <c r="J247">
        <v>2.9161679999999999E-2</v>
      </c>
      <c r="K247">
        <v>2.7315329999999999E-2</v>
      </c>
      <c r="L247">
        <v>2.42923499999999E-2</v>
      </c>
      <c r="M247">
        <v>2.0985049999999901E-2</v>
      </c>
      <c r="N247">
        <v>1.7219039999999901E-2</v>
      </c>
      <c r="O247">
        <v>1.52157199999999E-2</v>
      </c>
      <c r="P247">
        <v>1.4623959999999899E-2</v>
      </c>
      <c r="Q247">
        <v>1.45247E-2</v>
      </c>
      <c r="R247">
        <v>1.4861160999999999E-2</v>
      </c>
      <c r="S247">
        <v>1.5528103E-2</v>
      </c>
      <c r="T247">
        <v>1.6217551E-2</v>
      </c>
      <c r="U247">
        <v>1.6774424E-2</v>
      </c>
      <c r="V247">
        <v>1.7249921000000001E-2</v>
      </c>
      <c r="W247">
        <v>1.7703746999999999E-2</v>
      </c>
      <c r="X247">
        <v>1.8139075000000001E-2</v>
      </c>
      <c r="Y247">
        <v>1.8594780000000002E-2</v>
      </c>
      <c r="Z247" s="142" t="s">
        <v>1091</v>
      </c>
    </row>
    <row r="248" spans="1:26">
      <c r="A248" t="s">
        <v>1311</v>
      </c>
      <c r="B248" t="s">
        <v>1278</v>
      </c>
      <c r="C248" t="s">
        <v>1374</v>
      </c>
      <c r="D248" t="s">
        <v>141</v>
      </c>
      <c r="E248">
        <v>0</v>
      </c>
      <c r="F248">
        <v>0</v>
      </c>
      <c r="G248">
        <v>0</v>
      </c>
      <c r="H248">
        <v>0</v>
      </c>
      <c r="I248">
        <v>0</v>
      </c>
      <c r="J248">
        <v>0</v>
      </c>
      <c r="K248">
        <v>1.1240352999999999E-3</v>
      </c>
      <c r="L248">
        <v>2.4576246E-3</v>
      </c>
      <c r="M248">
        <v>3.8089306999999901E-3</v>
      </c>
      <c r="N248">
        <v>5.3664991999999899E-3</v>
      </c>
      <c r="O248">
        <v>6.8876253699999999E-3</v>
      </c>
      <c r="P248">
        <v>8.7486816000000005E-3</v>
      </c>
      <c r="Q248">
        <v>1.0484827E-2</v>
      </c>
      <c r="R248">
        <v>1.20384270999999E-2</v>
      </c>
      <c r="S248">
        <v>1.3616933600000001E-2</v>
      </c>
      <c r="T248">
        <v>1.51034685E-2</v>
      </c>
      <c r="U248">
        <v>1.65721034E-2</v>
      </c>
      <c r="V248">
        <v>1.8018332799999998E-2</v>
      </c>
      <c r="W248">
        <v>1.9476405200000001E-2</v>
      </c>
      <c r="X248">
        <v>2.0948409500000001E-2</v>
      </c>
      <c r="Y248">
        <v>2.2262498200000001E-2</v>
      </c>
      <c r="Z248" s="142" t="s">
        <v>1091</v>
      </c>
    </row>
    <row r="249" spans="1:26">
      <c r="A249" t="s">
        <v>1311</v>
      </c>
      <c r="B249" t="s">
        <v>1278</v>
      </c>
      <c r="C249" t="s">
        <v>1374</v>
      </c>
      <c r="D249" t="s">
        <v>1372</v>
      </c>
      <c r="E249">
        <v>6.2365499999999997E-2</v>
      </c>
      <c r="F249">
        <v>0.12938540000000001</v>
      </c>
      <c r="G249">
        <v>0.21672379999999999</v>
      </c>
      <c r="H249">
        <v>0.29085149999999999</v>
      </c>
      <c r="I249">
        <v>0.3327601</v>
      </c>
      <c r="J249">
        <v>0.38318660999999898</v>
      </c>
      <c r="K249">
        <v>0.400428859999999</v>
      </c>
      <c r="L249">
        <v>0.41930659999999997</v>
      </c>
      <c r="M249">
        <v>0.431574509</v>
      </c>
      <c r="N249">
        <v>0.43627100699999899</v>
      </c>
      <c r="O249">
        <v>0.44618458999999899</v>
      </c>
      <c r="P249">
        <v>0.478569249999999</v>
      </c>
      <c r="Q249">
        <v>0.51063013999999995</v>
      </c>
      <c r="R249">
        <v>0.54461404999999996</v>
      </c>
      <c r="S249">
        <v>0.58617125999999997</v>
      </c>
      <c r="T249">
        <v>0.62701982999999994</v>
      </c>
      <c r="U249">
        <v>0.66437873000000003</v>
      </c>
      <c r="V249">
        <v>0.69781002000000003</v>
      </c>
      <c r="W249">
        <v>0.72788478000000001</v>
      </c>
      <c r="X249">
        <v>0.75442131999999995</v>
      </c>
      <c r="Y249">
        <v>0.77678630999999998</v>
      </c>
      <c r="Z249" s="142" t="s">
        <v>1091</v>
      </c>
    </row>
    <row r="250" spans="1:26">
      <c r="A250" t="s">
        <v>1311</v>
      </c>
      <c r="B250" t="s">
        <v>1278</v>
      </c>
      <c r="C250" t="s">
        <v>1373</v>
      </c>
      <c r="D250" t="s">
        <v>132</v>
      </c>
      <c r="E250">
        <v>0</v>
      </c>
      <c r="F250">
        <v>0</v>
      </c>
      <c r="G250">
        <v>0</v>
      </c>
      <c r="H250">
        <v>0</v>
      </c>
      <c r="I250">
        <v>0</v>
      </c>
      <c r="J250">
        <v>0</v>
      </c>
      <c r="K250">
        <v>0</v>
      </c>
      <c r="L250" s="625">
        <v>4.2805799999999998E-7</v>
      </c>
      <c r="M250" s="625">
        <v>1.26757E-6</v>
      </c>
      <c r="N250" s="625">
        <v>4.2022299999999997E-6</v>
      </c>
      <c r="O250" s="625">
        <v>1.2830700000000001E-5</v>
      </c>
      <c r="P250" s="625">
        <v>2.71783E-5</v>
      </c>
      <c r="Q250" s="625">
        <v>4.1484699999999999E-5</v>
      </c>
      <c r="R250" s="625">
        <v>5.31358E-5</v>
      </c>
      <c r="S250" s="625">
        <v>6.2761699999999999E-5</v>
      </c>
      <c r="T250" s="625">
        <v>7.2000400000000003E-5</v>
      </c>
      <c r="U250" s="625">
        <v>8.0839499999999997E-5</v>
      </c>
      <c r="V250" s="625">
        <v>8.9638599999999999E-5</v>
      </c>
      <c r="W250" s="625">
        <v>9.8158299999999998E-5</v>
      </c>
      <c r="X250" s="625">
        <v>1.06474E-4</v>
      </c>
      <c r="Y250" s="625">
        <v>1.1569300000000001E-4</v>
      </c>
      <c r="Z250" s="142" t="s">
        <v>1091</v>
      </c>
    </row>
    <row r="251" spans="1:26">
      <c r="A251" t="s">
        <v>1311</v>
      </c>
      <c r="B251" t="s">
        <v>1278</v>
      </c>
      <c r="C251" t="s">
        <v>1373</v>
      </c>
      <c r="D251" t="s">
        <v>141</v>
      </c>
      <c r="E251">
        <v>0</v>
      </c>
      <c r="F251">
        <v>0</v>
      </c>
      <c r="G251">
        <v>0</v>
      </c>
      <c r="H251">
        <v>0</v>
      </c>
      <c r="I251">
        <v>0</v>
      </c>
      <c r="J251">
        <v>0</v>
      </c>
      <c r="K251">
        <v>0</v>
      </c>
      <c r="L251" s="625">
        <v>7.0440300000000002E-6</v>
      </c>
      <c r="M251" s="625">
        <v>2.79029E-5</v>
      </c>
      <c r="N251" s="625">
        <v>1.2761700000000001E-4</v>
      </c>
      <c r="O251" s="625">
        <v>5.44241E-4</v>
      </c>
      <c r="P251">
        <v>1.20268E-3</v>
      </c>
      <c r="Q251">
        <v>1.87553E-3</v>
      </c>
      <c r="R251">
        <v>2.3506299999999998E-3</v>
      </c>
      <c r="S251">
        <v>2.65657E-3</v>
      </c>
      <c r="T251">
        <v>2.9490200000000001E-3</v>
      </c>
      <c r="U251">
        <v>3.2473900000000002E-3</v>
      </c>
      <c r="V251">
        <v>3.5883E-3</v>
      </c>
      <c r="W251">
        <v>4.0625599999999998E-3</v>
      </c>
      <c r="X251">
        <v>4.64541E-3</v>
      </c>
      <c r="Y251">
        <v>5.2724199999999999E-3</v>
      </c>
      <c r="Z251" s="142" t="s">
        <v>1091</v>
      </c>
    </row>
    <row r="252" spans="1:26">
      <c r="A252" t="s">
        <v>1311</v>
      </c>
      <c r="B252" t="s">
        <v>1278</v>
      </c>
      <c r="C252" t="s">
        <v>1373</v>
      </c>
      <c r="D252" t="s">
        <v>1372</v>
      </c>
      <c r="E252">
        <v>3.67619E-2</v>
      </c>
      <c r="F252">
        <v>3.6112999999999999E-2</v>
      </c>
      <c r="G252">
        <v>5.4045799999999998E-2</v>
      </c>
      <c r="H252">
        <v>0.234704</v>
      </c>
      <c r="I252">
        <v>0.27401900000000001</v>
      </c>
      <c r="J252">
        <v>0.29471598999999998</v>
      </c>
      <c r="K252">
        <v>0.32288210000000001</v>
      </c>
      <c r="L252">
        <v>0.33912199999999998</v>
      </c>
      <c r="M252">
        <v>0.35767899999999903</v>
      </c>
      <c r="N252">
        <v>0.38067099999999998</v>
      </c>
      <c r="O252">
        <v>0.40300999999999998</v>
      </c>
      <c r="P252">
        <v>0.42181299999999999</v>
      </c>
      <c r="Q252">
        <v>0.44336199999999998</v>
      </c>
      <c r="R252">
        <v>0.46377699999999999</v>
      </c>
      <c r="S252">
        <v>0.48302200000000001</v>
      </c>
      <c r="T252">
        <v>0.50134999999999996</v>
      </c>
      <c r="U252">
        <v>0.5171</v>
      </c>
      <c r="V252">
        <v>0.53084299999999995</v>
      </c>
      <c r="W252">
        <v>0.54412899999999997</v>
      </c>
      <c r="X252">
        <v>0.556369</v>
      </c>
      <c r="Y252">
        <v>0.56797500000000001</v>
      </c>
      <c r="Z252" s="142" t="s">
        <v>1091</v>
      </c>
    </row>
    <row r="253" spans="1:26">
      <c r="A253" t="s">
        <v>1311</v>
      </c>
      <c r="B253" t="s">
        <v>1278</v>
      </c>
      <c r="C253" t="s">
        <v>1371</v>
      </c>
      <c r="D253" t="s">
        <v>135</v>
      </c>
      <c r="E253">
        <v>3.34828E-2</v>
      </c>
      <c r="F253">
        <v>4.5907099999999999E-2</v>
      </c>
      <c r="G253">
        <v>0.164605</v>
      </c>
      <c r="H253">
        <v>0.26196700000000001</v>
      </c>
      <c r="I253">
        <v>0.39529199999999998</v>
      </c>
      <c r="J253">
        <v>0.46892079999999903</v>
      </c>
      <c r="K253">
        <v>0.546404</v>
      </c>
      <c r="L253">
        <v>0.61136310000000005</v>
      </c>
      <c r="M253">
        <v>0.65776179999999995</v>
      </c>
      <c r="N253">
        <v>0.6918839</v>
      </c>
      <c r="O253">
        <v>0.72734349999999903</v>
      </c>
      <c r="P253">
        <v>0.76453287999999997</v>
      </c>
      <c r="Q253">
        <v>0.79811556399999894</v>
      </c>
      <c r="R253">
        <v>0.82732510999999997</v>
      </c>
      <c r="S253">
        <v>0.849425604</v>
      </c>
      <c r="T253">
        <v>0.86530149999999995</v>
      </c>
      <c r="U253">
        <v>0.874460761999999</v>
      </c>
      <c r="V253">
        <v>0.87695725800000002</v>
      </c>
      <c r="W253">
        <v>0.875180551999999</v>
      </c>
      <c r="X253">
        <v>0.87047180399999902</v>
      </c>
      <c r="Y253">
        <v>0.86367998499999998</v>
      </c>
      <c r="Z253" s="142" t="s">
        <v>1091</v>
      </c>
    </row>
    <row r="255" spans="1:26">
      <c r="A255" s="442" t="s">
        <v>1370</v>
      </c>
    </row>
    <row r="257" spans="1:28">
      <c r="A257" s="563" t="s">
        <v>1369</v>
      </c>
      <c r="B257" s="562"/>
      <c r="C257" s="562"/>
      <c r="D257" s="562"/>
      <c r="E257" s="562"/>
      <c r="F257" s="562"/>
      <c r="G257" s="562"/>
      <c r="H257" s="562"/>
      <c r="I257" s="562"/>
      <c r="J257" s="562"/>
      <c r="K257" s="562"/>
      <c r="L257" s="562"/>
      <c r="M257" s="562"/>
      <c r="N257" s="562"/>
      <c r="O257" s="562"/>
      <c r="P257" s="562"/>
      <c r="Q257" s="562"/>
      <c r="R257" s="562"/>
      <c r="S257" s="562"/>
      <c r="T257" s="562"/>
      <c r="U257" s="562"/>
      <c r="V257" s="562"/>
      <c r="W257" s="562"/>
      <c r="X257" s="562"/>
      <c r="Y257" s="562"/>
      <c r="Z257" s="562"/>
      <c r="AA257" s="626"/>
      <c r="AB257" s="626"/>
    </row>
    <row r="258" spans="1:28">
      <c r="A258" s="1" t="s">
        <v>1338</v>
      </c>
      <c r="B258" s="1" t="s">
        <v>1337</v>
      </c>
      <c r="C258" s="1" t="s">
        <v>1336</v>
      </c>
      <c r="D258" s="1" t="s">
        <v>1345</v>
      </c>
      <c r="E258" s="1" t="s">
        <v>1344</v>
      </c>
      <c r="F258" s="1" t="s">
        <v>1335</v>
      </c>
      <c r="G258" s="1">
        <v>1990</v>
      </c>
      <c r="H258" s="1">
        <v>2005</v>
      </c>
      <c r="I258" s="1">
        <v>2010</v>
      </c>
      <c r="J258" s="1">
        <v>2015</v>
      </c>
      <c r="K258" s="7">
        <v>2021</v>
      </c>
      <c r="L258" s="1">
        <v>2025</v>
      </c>
      <c r="M258" s="1">
        <v>2030</v>
      </c>
      <c r="N258" s="1">
        <v>2035</v>
      </c>
      <c r="O258" s="1">
        <v>2040</v>
      </c>
      <c r="P258" s="1">
        <v>2045</v>
      </c>
      <c r="Q258" s="1">
        <v>2050</v>
      </c>
      <c r="R258" s="1">
        <v>2055</v>
      </c>
      <c r="S258" s="1">
        <v>2060</v>
      </c>
      <c r="T258" s="1">
        <v>2065</v>
      </c>
      <c r="U258" s="1">
        <v>2070</v>
      </c>
      <c r="V258" s="1">
        <v>2075</v>
      </c>
      <c r="W258" s="1">
        <v>2080</v>
      </c>
      <c r="X258" s="1">
        <v>2085</v>
      </c>
      <c r="Y258" s="1">
        <v>2090</v>
      </c>
      <c r="Z258" s="1">
        <v>2095</v>
      </c>
      <c r="AA258" s="1">
        <v>2100</v>
      </c>
      <c r="AB258" s="550" t="s">
        <v>22</v>
      </c>
    </row>
    <row r="259" spans="1:28">
      <c r="A259" t="s">
        <v>1311</v>
      </c>
      <c r="B259" t="s">
        <v>1278</v>
      </c>
      <c r="C259" t="s">
        <v>1342</v>
      </c>
      <c r="D259" t="s">
        <v>1350</v>
      </c>
      <c r="E259" t="s">
        <v>1354</v>
      </c>
      <c r="F259" t="s">
        <v>1320</v>
      </c>
      <c r="G259">
        <v>0</v>
      </c>
      <c r="H259">
        <v>0</v>
      </c>
      <c r="I259">
        <v>0</v>
      </c>
      <c r="J259">
        <v>0</v>
      </c>
      <c r="K259">
        <v>0</v>
      </c>
      <c r="L259">
        <v>0</v>
      </c>
      <c r="M259" s="625">
        <v>4.2523300000000001E-4</v>
      </c>
      <c r="N259" s="625">
        <v>4.1495799999999999E-4</v>
      </c>
      <c r="O259" s="625">
        <v>4.0848399999999997E-4</v>
      </c>
      <c r="P259" s="625">
        <v>5.7368000000000002E-4</v>
      </c>
      <c r="Q259" s="625">
        <v>9.03975E-4</v>
      </c>
      <c r="R259">
        <v>1.34761E-3</v>
      </c>
      <c r="S259">
        <v>1.4493900000000001E-3</v>
      </c>
      <c r="T259">
        <v>1.2351899999999999E-3</v>
      </c>
      <c r="U259">
        <v>1.0931999999999999E-3</v>
      </c>
      <c r="V259" s="625">
        <v>9.2217299999999998E-4</v>
      </c>
      <c r="W259">
        <v>1.05813E-3</v>
      </c>
      <c r="X259">
        <v>1.2801799999999999E-3</v>
      </c>
      <c r="Y259">
        <v>1.4796099999999999E-3</v>
      </c>
      <c r="Z259">
        <v>1.58055E-3</v>
      </c>
      <c r="AA259">
        <v>1.5900700000000001E-3</v>
      </c>
      <c r="AB259" s="142" t="s">
        <v>1091</v>
      </c>
    </row>
    <row r="260" spans="1:28">
      <c r="A260" t="s">
        <v>1311</v>
      </c>
      <c r="B260" t="s">
        <v>1278</v>
      </c>
      <c r="C260" t="s">
        <v>1342</v>
      </c>
      <c r="D260" t="s">
        <v>1350</v>
      </c>
      <c r="E260" t="s">
        <v>1354</v>
      </c>
      <c r="F260" t="s">
        <v>1368</v>
      </c>
      <c r="G260">
        <v>0</v>
      </c>
      <c r="H260">
        <v>0</v>
      </c>
      <c r="I260">
        <v>0</v>
      </c>
      <c r="J260">
        <v>0</v>
      </c>
      <c r="K260">
        <v>0</v>
      </c>
      <c r="L260">
        <v>0</v>
      </c>
      <c r="M260" s="625">
        <v>5.3759999999999995E-4</v>
      </c>
      <c r="N260" s="625">
        <v>5.2461000000000001E-4</v>
      </c>
      <c r="O260" s="625">
        <v>5.1642500000000004E-4</v>
      </c>
      <c r="P260" s="625">
        <v>7.2527400000000004E-4</v>
      </c>
      <c r="Q260">
        <v>1.1428499999999999E-3</v>
      </c>
      <c r="R260">
        <v>1.70371E-3</v>
      </c>
      <c r="S260">
        <v>1.8323899999999999E-3</v>
      </c>
      <c r="T260">
        <v>1.5615900000000001E-3</v>
      </c>
      <c r="U260">
        <v>1.3820799999999999E-3</v>
      </c>
      <c r="V260">
        <v>1.1658599999999999E-3</v>
      </c>
      <c r="W260">
        <v>1.3377300000000001E-3</v>
      </c>
      <c r="X260">
        <v>1.6184700000000001E-3</v>
      </c>
      <c r="Y260">
        <v>1.8706E-3</v>
      </c>
      <c r="Z260">
        <v>1.9982099999999998E-3</v>
      </c>
      <c r="AA260">
        <v>2.0102499999999999E-3</v>
      </c>
      <c r="AB260" s="142" t="s">
        <v>1091</v>
      </c>
    </row>
    <row r="261" spans="1:28">
      <c r="A261" t="s">
        <v>1311</v>
      </c>
      <c r="B261" t="s">
        <v>1278</v>
      </c>
      <c r="C261" t="s">
        <v>1342</v>
      </c>
      <c r="D261" t="s">
        <v>1350</v>
      </c>
      <c r="E261" t="s">
        <v>1353</v>
      </c>
      <c r="F261" t="s">
        <v>1368</v>
      </c>
      <c r="G261">
        <v>0</v>
      </c>
      <c r="H261">
        <v>0</v>
      </c>
      <c r="I261">
        <v>0</v>
      </c>
      <c r="J261">
        <v>0</v>
      </c>
      <c r="K261">
        <v>0</v>
      </c>
      <c r="L261">
        <v>5.8115399999999996E-3</v>
      </c>
      <c r="M261">
        <v>1.065839E-2</v>
      </c>
      <c r="N261">
        <v>1.5695540000000001E-2</v>
      </c>
      <c r="O261">
        <v>2.1286800000000002E-2</v>
      </c>
      <c r="P261">
        <v>2.9722430000000001E-2</v>
      </c>
      <c r="Q261">
        <v>4.1936790000000002E-2</v>
      </c>
      <c r="R261">
        <v>5.7707899999999999E-2</v>
      </c>
      <c r="S261">
        <v>7.1065649999999994E-2</v>
      </c>
      <c r="T261">
        <v>8.1327678E-2</v>
      </c>
      <c r="U261">
        <v>9.0359834E-2</v>
      </c>
      <c r="V261">
        <v>9.6158841999999994E-2</v>
      </c>
      <c r="W261">
        <v>0.102479428</v>
      </c>
      <c r="X261">
        <v>0.10988643299999901</v>
      </c>
      <c r="Y261">
        <v>0.117018656</v>
      </c>
      <c r="Z261">
        <v>0.12349782500000001</v>
      </c>
      <c r="AA261">
        <v>0.12949746600000001</v>
      </c>
      <c r="AB261" s="142" t="s">
        <v>1091</v>
      </c>
    </row>
    <row r="262" spans="1:28">
      <c r="A262" t="s">
        <v>1311</v>
      </c>
      <c r="B262" t="s">
        <v>1278</v>
      </c>
      <c r="C262" t="s">
        <v>1342</v>
      </c>
      <c r="D262" t="s">
        <v>1350</v>
      </c>
      <c r="E262" t="s">
        <v>1352</v>
      </c>
      <c r="F262" t="s">
        <v>1365</v>
      </c>
      <c r="G262">
        <v>0</v>
      </c>
      <c r="H262">
        <v>0</v>
      </c>
      <c r="I262">
        <v>1.03561E-3</v>
      </c>
      <c r="J262">
        <v>1.6397899999999999E-3</v>
      </c>
      <c r="K262">
        <v>1.33775E-3</v>
      </c>
      <c r="L262">
        <v>1.9943249999999999E-3</v>
      </c>
      <c r="M262">
        <v>2.547508E-3</v>
      </c>
      <c r="N262">
        <v>3.090111E-3</v>
      </c>
      <c r="O262">
        <v>3.6724610000000001E-3</v>
      </c>
      <c r="P262">
        <v>4.6395050000000004E-3</v>
      </c>
      <c r="Q262">
        <v>6.323632E-3</v>
      </c>
      <c r="R262">
        <v>8.3624179999999999E-3</v>
      </c>
      <c r="S262">
        <v>1.0004642500000001E-2</v>
      </c>
      <c r="T262">
        <v>1.10942967999999E-2</v>
      </c>
      <c r="U262">
        <v>1.17849701E-2</v>
      </c>
      <c r="V262">
        <v>1.1845015299999999E-2</v>
      </c>
      <c r="W262">
        <v>1.1473591999999999E-2</v>
      </c>
      <c r="X262">
        <v>1.0766579599999999E-2</v>
      </c>
      <c r="Y262">
        <v>9.8684549999999999E-3</v>
      </c>
      <c r="Z262">
        <v>8.9485929999999995E-3</v>
      </c>
      <c r="AA262">
        <v>8.1139660000000002E-3</v>
      </c>
      <c r="AB262" s="142" t="s">
        <v>1091</v>
      </c>
    </row>
    <row r="263" spans="1:28">
      <c r="A263" t="s">
        <v>1311</v>
      </c>
      <c r="B263" t="s">
        <v>1278</v>
      </c>
      <c r="C263" t="s">
        <v>1342</v>
      </c>
      <c r="D263" t="s">
        <v>1350</v>
      </c>
      <c r="E263" t="s">
        <v>1352</v>
      </c>
      <c r="F263" t="s">
        <v>1316</v>
      </c>
      <c r="G263">
        <v>0</v>
      </c>
      <c r="H263">
        <v>0</v>
      </c>
      <c r="I263" s="625">
        <v>5.7933400000000003E-5</v>
      </c>
      <c r="J263" s="625">
        <v>9.1732399999999996E-5</v>
      </c>
      <c r="K263" s="625">
        <v>7.4835599999999999E-5</v>
      </c>
      <c r="L263" s="625">
        <v>1.1156539999999999E-4</v>
      </c>
      <c r="M263" s="625">
        <v>1.4260149999999999E-4</v>
      </c>
      <c r="N263" s="625">
        <v>1.7314899999999999E-4</v>
      </c>
      <c r="O263" s="625">
        <v>2.0608049999999901E-4</v>
      </c>
      <c r="P263" s="625">
        <v>2.6097259999999998E-4</v>
      </c>
      <c r="Q263" s="625">
        <v>3.5681439999999998E-4</v>
      </c>
      <c r="R263" s="625">
        <v>4.73234E-4</v>
      </c>
      <c r="S263" s="625">
        <v>5.6748715000000003E-4</v>
      </c>
      <c r="T263" s="625">
        <v>6.3049628999999995E-4</v>
      </c>
      <c r="U263" s="625">
        <v>6.7086548000000001E-4</v>
      </c>
      <c r="V263" s="625">
        <v>6.7539257000000003E-4</v>
      </c>
      <c r="W263" s="625">
        <v>6.5554760000000002E-4</v>
      </c>
      <c r="X263" s="625">
        <v>6.1672867999999997E-4</v>
      </c>
      <c r="Y263" s="625">
        <v>5.6691206999999997E-4</v>
      </c>
      <c r="Z263" s="625">
        <v>5.1554995999999998E-4</v>
      </c>
      <c r="AA263" s="625">
        <v>4.6871552000000001E-4</v>
      </c>
      <c r="AB263" s="142" t="s">
        <v>1091</v>
      </c>
    </row>
    <row r="264" spans="1:28">
      <c r="A264" t="s">
        <v>1311</v>
      </c>
      <c r="B264" t="s">
        <v>1278</v>
      </c>
      <c r="C264" t="s">
        <v>1342</v>
      </c>
      <c r="D264" t="s">
        <v>1350</v>
      </c>
      <c r="E264" t="s">
        <v>1351</v>
      </c>
      <c r="F264" t="s">
        <v>1368</v>
      </c>
      <c r="G264">
        <v>0</v>
      </c>
      <c r="H264">
        <v>0</v>
      </c>
      <c r="I264">
        <v>0</v>
      </c>
      <c r="J264">
        <v>0</v>
      </c>
      <c r="K264">
        <v>0</v>
      </c>
      <c r="L264">
        <v>0</v>
      </c>
      <c r="M264">
        <v>3.32941E-2</v>
      </c>
      <c r="N264">
        <v>5.7077099999999902E-2</v>
      </c>
      <c r="O264">
        <v>8.3298800000000006E-2</v>
      </c>
      <c r="P264">
        <v>0.1237077</v>
      </c>
      <c r="Q264">
        <v>0.18306899999999901</v>
      </c>
      <c r="R264">
        <v>0.2607815</v>
      </c>
      <c r="S264">
        <v>0.32386369999999998</v>
      </c>
      <c r="T264">
        <v>0.36758545999999998</v>
      </c>
      <c r="U264">
        <v>0.40374379999999999</v>
      </c>
      <c r="V264">
        <v>0.42462525000000001</v>
      </c>
      <c r="W264">
        <v>0.44790911</v>
      </c>
      <c r="X264">
        <v>0.47556725</v>
      </c>
      <c r="Y264">
        <v>0.50163164999999998</v>
      </c>
      <c r="Z264">
        <v>0.52542011999999905</v>
      </c>
      <c r="AA264">
        <v>0.54810492</v>
      </c>
      <c r="AB264" s="142" t="s">
        <v>1091</v>
      </c>
    </row>
    <row r="265" spans="1:28">
      <c r="A265" t="s">
        <v>1311</v>
      </c>
      <c r="B265" t="s">
        <v>1278</v>
      </c>
      <c r="C265" t="s">
        <v>1342</v>
      </c>
      <c r="D265" t="s">
        <v>1350</v>
      </c>
      <c r="E265" t="s">
        <v>1349</v>
      </c>
      <c r="F265" t="s">
        <v>1312</v>
      </c>
      <c r="G265">
        <v>0</v>
      </c>
      <c r="H265" s="625">
        <v>1.1100899999999999E-4</v>
      </c>
      <c r="I265" s="625">
        <v>2.0242900000000001E-4</v>
      </c>
      <c r="J265" s="625">
        <v>6.1490099999999995E-4</v>
      </c>
      <c r="K265">
        <v>2.2125600000000001E-3</v>
      </c>
      <c r="L265">
        <v>3.4901300000000001E-3</v>
      </c>
      <c r="M265">
        <v>4.3413089999999998E-3</v>
      </c>
      <c r="N265">
        <v>4.8842160000000003E-3</v>
      </c>
      <c r="O265">
        <v>5.1906670000000004E-3</v>
      </c>
      <c r="P265">
        <v>5.4306609999999998E-3</v>
      </c>
      <c r="Q265">
        <v>5.759864E-3</v>
      </c>
      <c r="R265">
        <v>6.19524799999999E-3</v>
      </c>
      <c r="S265">
        <v>6.4353919999999998E-3</v>
      </c>
      <c r="T265">
        <v>6.5128979999999996E-3</v>
      </c>
      <c r="U265">
        <v>6.6362189E-3</v>
      </c>
      <c r="V265">
        <v>6.5990713000000003E-3</v>
      </c>
      <c r="W265">
        <v>6.5268940999999997E-3</v>
      </c>
      <c r="X265">
        <v>6.4211441999999898E-3</v>
      </c>
      <c r="Y265">
        <v>6.2893502E-3</v>
      </c>
      <c r="Z265">
        <v>6.1653144999999996E-3</v>
      </c>
      <c r="AA265">
        <v>6.0663786000000001E-3</v>
      </c>
      <c r="AB265" s="142" t="s">
        <v>1091</v>
      </c>
    </row>
    <row r="266" spans="1:28">
      <c r="A266" t="s">
        <v>1311</v>
      </c>
      <c r="B266" t="s">
        <v>1278</v>
      </c>
      <c r="C266" t="s">
        <v>1342</v>
      </c>
      <c r="D266" t="s">
        <v>1350</v>
      </c>
      <c r="E266" t="s">
        <v>1349</v>
      </c>
      <c r="F266" t="s">
        <v>1362</v>
      </c>
      <c r="G266">
        <v>0</v>
      </c>
      <c r="H266">
        <v>4.2695900000000002E-3</v>
      </c>
      <c r="I266">
        <v>7.7857400000000002E-3</v>
      </c>
      <c r="J266">
        <v>2.36501E-2</v>
      </c>
      <c r="K266">
        <v>8.5098300000000002E-2</v>
      </c>
      <c r="L266">
        <v>0.13423599999999999</v>
      </c>
      <c r="M266">
        <v>0.1669736</v>
      </c>
      <c r="N266">
        <v>0.18785450000000001</v>
      </c>
      <c r="O266">
        <v>0.19964119999999999</v>
      </c>
      <c r="P266">
        <v>0.2088718</v>
      </c>
      <c r="Q266">
        <v>0.22153319999999899</v>
      </c>
      <c r="R266">
        <v>0.23827899999999999</v>
      </c>
      <c r="S266">
        <v>0.24751484000000001</v>
      </c>
      <c r="T266">
        <v>0.25049587000000001</v>
      </c>
      <c r="U266">
        <v>0.25523931</v>
      </c>
      <c r="V266">
        <v>0.25381040999999999</v>
      </c>
      <c r="W266">
        <v>0.25103432999999897</v>
      </c>
      <c r="X266">
        <v>0.24696731999999999</v>
      </c>
      <c r="Y266">
        <v>0.24189814999999901</v>
      </c>
      <c r="Z266">
        <v>0.23712771999999999</v>
      </c>
      <c r="AA266">
        <v>0.23332212999999999</v>
      </c>
      <c r="AB266" s="142" t="s">
        <v>1091</v>
      </c>
    </row>
    <row r="267" spans="1:28">
      <c r="A267" t="s">
        <v>1311</v>
      </c>
      <c r="B267" t="s">
        <v>1278</v>
      </c>
      <c r="C267" t="s">
        <v>1342</v>
      </c>
      <c r="D267" t="s">
        <v>1350</v>
      </c>
      <c r="E267" t="s">
        <v>1349</v>
      </c>
      <c r="F267" t="s">
        <v>1316</v>
      </c>
      <c r="G267">
        <v>0</v>
      </c>
      <c r="H267">
        <v>1.3577299999999999E-3</v>
      </c>
      <c r="I267">
        <v>2.4758699999999998E-3</v>
      </c>
      <c r="J267">
        <v>7.5207199999999998E-3</v>
      </c>
      <c r="K267">
        <v>2.70613E-2</v>
      </c>
      <c r="L267">
        <v>4.2687000000000003E-2</v>
      </c>
      <c r="M267">
        <v>5.3097599999999898E-2</v>
      </c>
      <c r="N267">
        <v>5.973767E-2</v>
      </c>
      <c r="O267">
        <v>6.3485899999999998E-2</v>
      </c>
      <c r="P267">
        <v>6.6421209999999994E-2</v>
      </c>
      <c r="Q267">
        <v>7.0447609999999994E-2</v>
      </c>
      <c r="R267">
        <v>7.577267E-2</v>
      </c>
      <c r="S267">
        <v>7.8709759999999906E-2</v>
      </c>
      <c r="T267">
        <v>7.9657644999999999E-2</v>
      </c>
      <c r="U267">
        <v>8.1166029000000001E-2</v>
      </c>
      <c r="V267">
        <v>8.0711690999999905E-2</v>
      </c>
      <c r="W267">
        <v>7.9828925999999995E-2</v>
      </c>
      <c r="X267">
        <v>7.8535602999999995E-2</v>
      </c>
      <c r="Y267">
        <v>7.6923704999999995E-2</v>
      </c>
      <c r="Z267">
        <v>7.5406597999999894E-2</v>
      </c>
      <c r="AA267">
        <v>7.4196327999999895E-2</v>
      </c>
      <c r="AB267" s="142" t="s">
        <v>1091</v>
      </c>
    </row>
    <row r="268" spans="1:28">
      <c r="A268" t="s">
        <v>1311</v>
      </c>
      <c r="B268" t="s">
        <v>1278</v>
      </c>
      <c r="C268" t="s">
        <v>1342</v>
      </c>
      <c r="D268" t="s">
        <v>1348</v>
      </c>
      <c r="E268" t="s">
        <v>1348</v>
      </c>
      <c r="F268" t="s">
        <v>1367</v>
      </c>
      <c r="G268">
        <v>0</v>
      </c>
      <c r="H268">
        <v>0</v>
      </c>
      <c r="I268">
        <v>0</v>
      </c>
      <c r="J268">
        <v>0</v>
      </c>
      <c r="K268">
        <v>0</v>
      </c>
      <c r="L268">
        <v>0</v>
      </c>
      <c r="M268">
        <v>2.2109899999999999E-3</v>
      </c>
      <c r="N268">
        <v>6.6295199999999999E-3</v>
      </c>
      <c r="O268">
        <v>1.332448E-2</v>
      </c>
      <c r="P268">
        <v>2.5694929999999901E-2</v>
      </c>
      <c r="Q268">
        <v>4.9291069999999999E-2</v>
      </c>
      <c r="R268">
        <v>9.184349E-2</v>
      </c>
      <c r="S268">
        <v>0.14432898999999999</v>
      </c>
      <c r="T268">
        <v>0.19715169099999999</v>
      </c>
      <c r="U268">
        <v>0.25304507700000001</v>
      </c>
      <c r="V268">
        <v>0.30421754299999998</v>
      </c>
      <c r="W268">
        <v>0.36756256999999998</v>
      </c>
      <c r="X268">
        <v>0.45069233399999997</v>
      </c>
      <c r="Y268">
        <v>0.54698365999999998</v>
      </c>
      <c r="Z268">
        <v>0.64525138000000004</v>
      </c>
      <c r="AA268">
        <v>0.73901879999999998</v>
      </c>
      <c r="AB268" s="142" t="s">
        <v>1091</v>
      </c>
    </row>
    <row r="269" spans="1:28">
      <c r="A269" t="s">
        <v>1311</v>
      </c>
      <c r="B269" t="s">
        <v>1278</v>
      </c>
      <c r="C269" t="s">
        <v>1342</v>
      </c>
      <c r="D269" t="s">
        <v>1347</v>
      </c>
      <c r="E269" t="s">
        <v>1347</v>
      </c>
      <c r="F269" t="s">
        <v>1366</v>
      </c>
      <c r="G269">
        <v>0</v>
      </c>
      <c r="H269">
        <v>0</v>
      </c>
      <c r="I269">
        <v>0</v>
      </c>
      <c r="J269">
        <v>0</v>
      </c>
      <c r="K269">
        <v>0</v>
      </c>
      <c r="L269">
        <v>0</v>
      </c>
      <c r="M269">
        <v>4.5746700000000003E-3</v>
      </c>
      <c r="N269">
        <v>1.434706E-2</v>
      </c>
      <c r="O269">
        <v>2.9461149999999998E-2</v>
      </c>
      <c r="P269">
        <v>5.8153639999999999E-2</v>
      </c>
      <c r="Q269">
        <v>0.11594137</v>
      </c>
      <c r="R269">
        <v>0.22461144999999999</v>
      </c>
      <c r="S269">
        <v>0.36118419000000002</v>
      </c>
      <c r="T269">
        <v>0.48813073099999998</v>
      </c>
      <c r="U269">
        <v>0.60587480900000001</v>
      </c>
      <c r="V269">
        <v>0.69897712099999998</v>
      </c>
      <c r="W269">
        <v>0.80115609199999904</v>
      </c>
      <c r="X269">
        <v>0.91587960999999996</v>
      </c>
      <c r="Y269">
        <v>1.0451876</v>
      </c>
      <c r="Z269">
        <v>1.1865862899999999</v>
      </c>
      <c r="AA269">
        <v>1.3313846199999999</v>
      </c>
      <c r="AB269" s="142" t="s">
        <v>1091</v>
      </c>
    </row>
    <row r="270" spans="1:28">
      <c r="A270" t="s">
        <v>1311</v>
      </c>
      <c r="B270" t="s">
        <v>1278</v>
      </c>
      <c r="C270" t="s">
        <v>1342</v>
      </c>
      <c r="D270" t="s">
        <v>1341</v>
      </c>
      <c r="E270" t="s">
        <v>1341</v>
      </c>
      <c r="F270" t="s">
        <v>1312</v>
      </c>
      <c r="G270">
        <v>0</v>
      </c>
      <c r="H270">
        <v>0</v>
      </c>
      <c r="I270">
        <v>6.4046099999999998E-3</v>
      </c>
      <c r="J270">
        <v>1.48594E-2</v>
      </c>
      <c r="K270">
        <v>1.8166499999999999E-2</v>
      </c>
      <c r="L270">
        <v>2.4646870000000001E-2</v>
      </c>
      <c r="M270">
        <v>3.1634309999999999E-2</v>
      </c>
      <c r="N270">
        <v>3.7829809999999998E-2</v>
      </c>
      <c r="O270">
        <v>4.2811149999999999E-2</v>
      </c>
      <c r="P270">
        <v>4.8317579999999999E-2</v>
      </c>
      <c r="Q270">
        <v>5.4667159999999999E-2</v>
      </c>
      <c r="R270">
        <v>6.1045080000000002E-2</v>
      </c>
      <c r="S270">
        <v>6.6401020000000005E-2</v>
      </c>
      <c r="T270">
        <v>6.9853372999999996E-2</v>
      </c>
      <c r="U270">
        <v>7.2449134999999998E-2</v>
      </c>
      <c r="V270">
        <v>7.3550398000000003E-2</v>
      </c>
      <c r="W270">
        <v>7.4075781999999896E-2</v>
      </c>
      <c r="X270">
        <v>7.4125363E-2</v>
      </c>
      <c r="Y270">
        <v>7.3774434E-2</v>
      </c>
      <c r="Z270">
        <v>7.3075366000000003E-2</v>
      </c>
      <c r="AA270">
        <v>7.2258736000000004E-2</v>
      </c>
      <c r="AB270" s="142" t="s">
        <v>1091</v>
      </c>
    </row>
    <row r="271" spans="1:28">
      <c r="A271" t="s">
        <v>1311</v>
      </c>
      <c r="B271" t="s">
        <v>1278</v>
      </c>
      <c r="C271" t="s">
        <v>1342</v>
      </c>
      <c r="D271" t="s">
        <v>1341</v>
      </c>
      <c r="E271" t="s">
        <v>1341</v>
      </c>
      <c r="F271" t="s">
        <v>1343</v>
      </c>
      <c r="G271">
        <v>2.5310100000000002</v>
      </c>
      <c r="H271">
        <v>5.2748900000000001</v>
      </c>
      <c r="I271">
        <v>6.8702199999999998</v>
      </c>
      <c r="J271">
        <v>8.8746399999999994</v>
      </c>
      <c r="K271">
        <v>9.4691100000000006</v>
      </c>
      <c r="L271">
        <v>10.27304</v>
      </c>
      <c r="M271">
        <v>11.722919999999901</v>
      </c>
      <c r="N271">
        <v>12.893140000000001</v>
      </c>
      <c r="O271">
        <v>13.619529999999999</v>
      </c>
      <c r="P271">
        <v>14.088839999999999</v>
      </c>
      <c r="Q271">
        <v>14.278600000000001</v>
      </c>
      <c r="R271">
        <v>14.353192999999999</v>
      </c>
      <c r="S271">
        <v>14.585174</v>
      </c>
      <c r="T271">
        <v>14.8464597</v>
      </c>
      <c r="U271">
        <v>15.068007100000001</v>
      </c>
      <c r="V271">
        <v>15.272083599999901</v>
      </c>
      <c r="W271">
        <v>15.352071599999899</v>
      </c>
      <c r="X271">
        <v>15.327595799999999</v>
      </c>
      <c r="Y271">
        <v>15.216902999999901</v>
      </c>
      <c r="Z271">
        <v>15.035401999999999</v>
      </c>
      <c r="AA271">
        <v>14.833199</v>
      </c>
      <c r="AB271" s="142" t="s">
        <v>1091</v>
      </c>
    </row>
    <row r="272" spans="1:28">
      <c r="A272" t="s">
        <v>1311</v>
      </c>
      <c r="B272" t="s">
        <v>1278</v>
      </c>
      <c r="C272" t="s">
        <v>1342</v>
      </c>
      <c r="D272" t="s">
        <v>1341</v>
      </c>
      <c r="E272" t="s">
        <v>1341</v>
      </c>
      <c r="F272" t="s">
        <v>1316</v>
      </c>
      <c r="G272">
        <v>0</v>
      </c>
      <c r="H272">
        <v>0</v>
      </c>
      <c r="I272">
        <v>5.4332499999999999E-2</v>
      </c>
      <c r="J272">
        <v>0.182336</v>
      </c>
      <c r="K272">
        <v>0.19166900000000001</v>
      </c>
      <c r="L272">
        <v>0.20237529999999901</v>
      </c>
      <c r="M272">
        <v>0.22706460000000001</v>
      </c>
      <c r="N272">
        <v>0.24644449999999901</v>
      </c>
      <c r="O272">
        <v>0.25730219999999998</v>
      </c>
      <c r="P272">
        <v>0.2619512</v>
      </c>
      <c r="Q272">
        <v>0.25964169999999998</v>
      </c>
      <c r="R272">
        <v>0.2550017</v>
      </c>
      <c r="S272">
        <v>0.25514420999999998</v>
      </c>
      <c r="T272">
        <v>0.25796718000000002</v>
      </c>
      <c r="U272">
        <v>0.26081699000000003</v>
      </c>
      <c r="V272">
        <v>0.2647813</v>
      </c>
      <c r="W272">
        <v>0.26667296000000001</v>
      </c>
      <c r="X272">
        <v>0.26685139000000002</v>
      </c>
      <c r="Y272">
        <v>0.26558799999999999</v>
      </c>
      <c r="Z272">
        <v>0.26307139999999901</v>
      </c>
      <c r="AA272">
        <v>0.26013132999999999</v>
      </c>
      <c r="AB272" s="142" t="s">
        <v>1091</v>
      </c>
    </row>
    <row r="273" spans="1:28">
      <c r="A273" t="s">
        <v>1311</v>
      </c>
      <c r="B273" t="s">
        <v>1278</v>
      </c>
      <c r="C273" t="s">
        <v>1365</v>
      </c>
      <c r="D273" t="s">
        <v>1365</v>
      </c>
      <c r="E273" t="s">
        <v>1364</v>
      </c>
      <c r="F273" t="s">
        <v>1363</v>
      </c>
      <c r="G273">
        <v>0</v>
      </c>
      <c r="H273">
        <v>0</v>
      </c>
      <c r="I273">
        <v>0.147647</v>
      </c>
      <c r="J273">
        <v>0.23378499999999999</v>
      </c>
      <c r="K273">
        <v>0.190723</v>
      </c>
      <c r="L273">
        <v>0.284331</v>
      </c>
      <c r="M273">
        <v>0.36319800000000002</v>
      </c>
      <c r="N273">
        <v>0.44055800000000001</v>
      </c>
      <c r="O273">
        <v>0.52358300000000002</v>
      </c>
      <c r="P273">
        <v>0.66145399999999999</v>
      </c>
      <c r="Q273">
        <v>0.901559</v>
      </c>
      <c r="R273">
        <v>1.1922299999999999</v>
      </c>
      <c r="S273">
        <v>1.4263600000000001</v>
      </c>
      <c r="T273">
        <v>1.5817099999999999</v>
      </c>
      <c r="U273">
        <v>1.68018</v>
      </c>
      <c r="V273">
        <v>1.6887399999999999</v>
      </c>
      <c r="W273">
        <v>1.6357900000000001</v>
      </c>
      <c r="X273">
        <v>1.5349900000000001</v>
      </c>
      <c r="Y273">
        <v>1.4069400000000001</v>
      </c>
      <c r="Z273">
        <v>1.2758</v>
      </c>
      <c r="AA273">
        <v>1.1568099999999999</v>
      </c>
      <c r="AB273" s="142" t="s">
        <v>1360</v>
      </c>
    </row>
    <row r="274" spans="1:28">
      <c r="A274" t="s">
        <v>1311</v>
      </c>
      <c r="B274" t="s">
        <v>1278</v>
      </c>
      <c r="C274" t="s">
        <v>1362</v>
      </c>
      <c r="D274" t="s">
        <v>1362</v>
      </c>
      <c r="E274" t="s">
        <v>1362</v>
      </c>
      <c r="F274" t="s">
        <v>1361</v>
      </c>
      <c r="G274">
        <v>0</v>
      </c>
      <c r="H274">
        <v>0.477298</v>
      </c>
      <c r="I274">
        <v>0.87036800000000003</v>
      </c>
      <c r="J274">
        <v>2.64384</v>
      </c>
      <c r="K274">
        <v>9.5131399999999999</v>
      </c>
      <c r="L274">
        <v>15.0062</v>
      </c>
      <c r="M274">
        <v>18.666</v>
      </c>
      <c r="N274">
        <v>21.000299999999999</v>
      </c>
      <c r="O274">
        <v>22.317900000000002</v>
      </c>
      <c r="P274">
        <v>23.349799999999998</v>
      </c>
      <c r="Q274">
        <v>24.7652</v>
      </c>
      <c r="R274">
        <v>26.6372</v>
      </c>
      <c r="S274">
        <v>27.669699999999999</v>
      </c>
      <c r="T274">
        <v>28.0029</v>
      </c>
      <c r="U274">
        <v>28.533200000000001</v>
      </c>
      <c r="V274">
        <v>28.3735</v>
      </c>
      <c r="W274">
        <v>28.063099999999999</v>
      </c>
      <c r="X274">
        <v>27.608499999999999</v>
      </c>
      <c r="Y274">
        <v>27.041799999999999</v>
      </c>
      <c r="Z274">
        <v>26.508500000000002</v>
      </c>
      <c r="AA274">
        <v>26.083100000000002</v>
      </c>
      <c r="AB274" s="142" t="s">
        <v>1360</v>
      </c>
    </row>
    <row r="275" spans="1:28">
      <c r="A275" t="s">
        <v>1311</v>
      </c>
      <c r="B275" t="s">
        <v>1278</v>
      </c>
      <c r="C275" t="s">
        <v>1343</v>
      </c>
      <c r="D275" t="s">
        <v>1359</v>
      </c>
      <c r="E275" t="s">
        <v>1359</v>
      </c>
      <c r="F275" t="s">
        <v>138</v>
      </c>
      <c r="G275">
        <v>1.48909</v>
      </c>
      <c r="H275">
        <v>1.58741</v>
      </c>
      <c r="I275">
        <v>1.8671199999999999</v>
      </c>
      <c r="J275">
        <v>1.7888500000000001</v>
      </c>
      <c r="K275">
        <v>1.51111</v>
      </c>
      <c r="L275">
        <v>2.0348600000000001</v>
      </c>
      <c r="M275">
        <v>2.27176</v>
      </c>
      <c r="N275">
        <v>2.4498799999999998</v>
      </c>
      <c r="O275">
        <v>2.5857000000000001</v>
      </c>
      <c r="P275">
        <v>2.7730899999999998</v>
      </c>
      <c r="Q275">
        <v>2.9079299999999999</v>
      </c>
      <c r="R275">
        <v>3.08582</v>
      </c>
      <c r="S275">
        <v>3.0681600000000002</v>
      </c>
      <c r="T275">
        <v>3.01999</v>
      </c>
      <c r="U275">
        <v>3.0073300000000001</v>
      </c>
      <c r="V275">
        <v>3.0942400000000001</v>
      </c>
      <c r="W275">
        <v>3.1972999999999998</v>
      </c>
      <c r="X275">
        <v>3.2802699999999998</v>
      </c>
      <c r="Y275">
        <v>3.42143</v>
      </c>
      <c r="Z275">
        <v>3.57707</v>
      </c>
      <c r="AA275">
        <v>3.7536999999999998</v>
      </c>
      <c r="AB275" s="142" t="s">
        <v>1091</v>
      </c>
    </row>
    <row r="276" spans="1:28">
      <c r="A276" t="s">
        <v>1311</v>
      </c>
      <c r="B276" t="s">
        <v>1278</v>
      </c>
      <c r="C276" t="s">
        <v>1343</v>
      </c>
      <c r="D276" t="s">
        <v>1358</v>
      </c>
      <c r="E276" t="s">
        <v>1358</v>
      </c>
      <c r="F276" t="s">
        <v>1357</v>
      </c>
      <c r="G276">
        <v>1.04192</v>
      </c>
      <c r="H276">
        <v>3.6874699999999998</v>
      </c>
      <c r="I276">
        <v>5.0030999999999999</v>
      </c>
      <c r="J276">
        <v>7.0857900000000003</v>
      </c>
      <c r="K276">
        <v>7.9580099999999998</v>
      </c>
      <c r="L276">
        <v>8.2381799999999998</v>
      </c>
      <c r="M276">
        <v>9.4511599999999998</v>
      </c>
      <c r="N276">
        <v>10.443199999999999</v>
      </c>
      <c r="O276">
        <v>11.033799999999999</v>
      </c>
      <c r="P276">
        <v>11.315799999999999</v>
      </c>
      <c r="Q276">
        <v>11.370699999999999</v>
      </c>
      <c r="R276">
        <v>11.2674</v>
      </c>
      <c r="S276">
        <v>11.516999999999999</v>
      </c>
      <c r="T276">
        <v>11.826499999999999</v>
      </c>
      <c r="U276">
        <v>12.060700000000001</v>
      </c>
      <c r="V276">
        <v>12.1778</v>
      </c>
      <c r="W276">
        <v>12.1548</v>
      </c>
      <c r="X276">
        <v>12.0473</v>
      </c>
      <c r="Y276">
        <v>11.795500000000001</v>
      </c>
      <c r="Z276">
        <v>11.458299999999999</v>
      </c>
      <c r="AA276">
        <v>11.079499999999999</v>
      </c>
      <c r="AB276" s="142" t="s">
        <v>1091</v>
      </c>
    </row>
    <row r="277" spans="1:28">
      <c r="H277"/>
      <c r="AB277" s="142"/>
    </row>
    <row r="278" spans="1:28">
      <c r="A278" s="563" t="s">
        <v>1356</v>
      </c>
      <c r="B278" s="562"/>
      <c r="C278" s="562"/>
      <c r="D278" s="562"/>
      <c r="E278" s="562"/>
      <c r="F278" s="562"/>
      <c r="G278" s="562"/>
      <c r="H278" s="562"/>
      <c r="I278" s="562"/>
      <c r="J278" s="562"/>
      <c r="K278" s="562"/>
      <c r="L278" s="562"/>
      <c r="M278" s="562"/>
      <c r="N278" s="562"/>
      <c r="O278" s="562"/>
      <c r="P278" s="562"/>
      <c r="Q278" s="562"/>
      <c r="R278" s="562"/>
      <c r="S278" s="562"/>
      <c r="T278" s="562"/>
      <c r="U278" s="562"/>
      <c r="V278" s="562"/>
      <c r="W278" s="562"/>
      <c r="X278" s="562"/>
      <c r="Y278" s="562"/>
      <c r="Z278" s="562"/>
      <c r="AA278" s="626"/>
      <c r="AB278" s="626"/>
    </row>
    <row r="279" spans="1:28">
      <c r="A279" s="1" t="s">
        <v>1338</v>
      </c>
      <c r="B279" s="1" t="s">
        <v>1337</v>
      </c>
      <c r="C279" s="1" t="s">
        <v>1336</v>
      </c>
      <c r="D279" s="1" t="s">
        <v>1345</v>
      </c>
      <c r="E279" s="1" t="s">
        <v>1355</v>
      </c>
      <c r="F279" s="1" t="s">
        <v>1344</v>
      </c>
      <c r="G279" s="1">
        <v>1990</v>
      </c>
      <c r="H279" s="1">
        <v>2005</v>
      </c>
      <c r="I279" s="1">
        <v>2010</v>
      </c>
      <c r="J279" s="1">
        <v>2015</v>
      </c>
      <c r="K279" s="7">
        <v>2021</v>
      </c>
      <c r="L279" s="1">
        <v>2025</v>
      </c>
      <c r="M279" s="1">
        <v>2030</v>
      </c>
      <c r="N279" s="1">
        <v>2035</v>
      </c>
      <c r="O279" s="1">
        <v>2040</v>
      </c>
      <c r="P279" s="1">
        <v>2045</v>
      </c>
      <c r="Q279" s="1">
        <v>2050</v>
      </c>
      <c r="R279" s="1">
        <v>2055</v>
      </c>
      <c r="S279" s="1">
        <v>2060</v>
      </c>
      <c r="T279" s="1">
        <v>2065</v>
      </c>
      <c r="U279" s="1">
        <v>2070</v>
      </c>
      <c r="V279" s="1">
        <v>2075</v>
      </c>
      <c r="W279" s="1">
        <v>2080</v>
      </c>
      <c r="X279" s="1">
        <v>2085</v>
      </c>
      <c r="Y279" s="1">
        <v>2090</v>
      </c>
      <c r="Z279" s="1">
        <v>2095</v>
      </c>
      <c r="AA279" s="1">
        <v>2100</v>
      </c>
      <c r="AB279" s="550" t="s">
        <v>22</v>
      </c>
    </row>
    <row r="280" spans="1:28">
      <c r="A280" t="s">
        <v>1311</v>
      </c>
      <c r="B280" t="s">
        <v>1278</v>
      </c>
      <c r="C280" t="s">
        <v>1342</v>
      </c>
      <c r="D280" t="s">
        <v>1350</v>
      </c>
      <c r="E280" t="s">
        <v>1342</v>
      </c>
      <c r="F280" t="s">
        <v>1354</v>
      </c>
      <c r="G280">
        <v>0</v>
      </c>
      <c r="H280">
        <v>0</v>
      </c>
      <c r="I280">
        <v>0</v>
      </c>
      <c r="J280">
        <v>0</v>
      </c>
      <c r="K280">
        <v>0</v>
      </c>
      <c r="L280">
        <v>0</v>
      </c>
      <c r="M280" s="625">
        <v>5.2097299999999999E-4</v>
      </c>
      <c r="N280" s="625">
        <v>5.0838499999999998E-4</v>
      </c>
      <c r="O280" s="625">
        <v>5.0045299999999999E-4</v>
      </c>
      <c r="P280" s="625">
        <v>7.0284299999999998E-4</v>
      </c>
      <c r="Q280">
        <v>1.1075E-3</v>
      </c>
      <c r="R280">
        <v>1.65102E-3</v>
      </c>
      <c r="S280">
        <v>1.7757199999999999E-3</v>
      </c>
      <c r="T280">
        <v>1.51329E-3</v>
      </c>
      <c r="U280">
        <v>1.3393299999999999E-3</v>
      </c>
      <c r="V280">
        <v>1.1298E-3</v>
      </c>
      <c r="W280">
        <v>1.2963600000000001E-3</v>
      </c>
      <c r="X280">
        <v>1.5684099999999999E-3</v>
      </c>
      <c r="Y280">
        <v>1.8127499999999999E-3</v>
      </c>
      <c r="Z280">
        <v>1.93641E-3</v>
      </c>
      <c r="AA280">
        <v>1.9480700000000001E-3</v>
      </c>
      <c r="AB280" s="142" t="s">
        <v>1091</v>
      </c>
    </row>
    <row r="281" spans="1:28">
      <c r="A281" t="s">
        <v>1311</v>
      </c>
      <c r="B281" t="s">
        <v>1278</v>
      </c>
      <c r="C281" t="s">
        <v>1342</v>
      </c>
      <c r="D281" t="s">
        <v>1350</v>
      </c>
      <c r="E281" t="s">
        <v>1342</v>
      </c>
      <c r="F281" t="s">
        <v>1353</v>
      </c>
      <c r="G281">
        <v>0</v>
      </c>
      <c r="H281">
        <v>0</v>
      </c>
      <c r="I281">
        <v>0</v>
      </c>
      <c r="J281">
        <v>0</v>
      </c>
      <c r="K281">
        <v>0</v>
      </c>
      <c r="L281">
        <v>2.9635600000000001E-3</v>
      </c>
      <c r="M281">
        <v>5.45906E-3</v>
      </c>
      <c r="N281">
        <v>8.0712300000000004E-3</v>
      </c>
      <c r="O281">
        <v>1.099055E-2</v>
      </c>
      <c r="P281">
        <v>1.5429190000000001E-2</v>
      </c>
      <c r="Q281">
        <v>2.1921550000000001E-2</v>
      </c>
      <c r="R281">
        <v>3.0406349999999999E-2</v>
      </c>
      <c r="S281">
        <v>3.7718696999999898E-2</v>
      </c>
      <c r="T281">
        <v>4.3433653000000003E-2</v>
      </c>
      <c r="U281">
        <v>4.8543050999999997E-2</v>
      </c>
      <c r="V281">
        <v>5.1949458999999899E-2</v>
      </c>
      <c r="W281">
        <v>5.5746364999999999E-2</v>
      </c>
      <c r="X281">
        <v>6.0282157000000003E-2</v>
      </c>
      <c r="Y281">
        <v>6.4787554999999997E-2</v>
      </c>
      <c r="Z281">
        <v>6.8983567999999995E-2</v>
      </c>
      <c r="AA281">
        <v>7.2925165E-2</v>
      </c>
      <c r="AB281" s="142" t="s">
        <v>1091</v>
      </c>
    </row>
    <row r="282" spans="1:28">
      <c r="A282" t="s">
        <v>1311</v>
      </c>
      <c r="B282" t="s">
        <v>1278</v>
      </c>
      <c r="C282" t="s">
        <v>1342</v>
      </c>
      <c r="D282" t="s">
        <v>1350</v>
      </c>
      <c r="E282" t="s">
        <v>1342</v>
      </c>
      <c r="F282" t="s">
        <v>1352</v>
      </c>
      <c r="G282">
        <v>0</v>
      </c>
      <c r="H282">
        <v>0</v>
      </c>
      <c r="I282">
        <v>1.00457E-3</v>
      </c>
      <c r="J282">
        <v>1.5906399999999999E-3</v>
      </c>
      <c r="K282">
        <v>1.29765E-3</v>
      </c>
      <c r="L282">
        <v>1.9345429999999999E-3</v>
      </c>
      <c r="M282">
        <v>2.4711749999999999E-3</v>
      </c>
      <c r="N282">
        <v>2.9975919999999999E-3</v>
      </c>
      <c r="O282">
        <v>3.5626179999999901E-3</v>
      </c>
      <c r="P282">
        <v>4.5009630000000002E-3</v>
      </c>
      <c r="Q282">
        <v>6.1352029999999997E-3</v>
      </c>
      <c r="R282">
        <v>8.1137550000000003E-3</v>
      </c>
      <c r="S282">
        <v>9.7076288999999993E-3</v>
      </c>
      <c r="T282">
        <v>1.0765381799999999E-2</v>
      </c>
      <c r="U282">
        <v>1.14359778E-2</v>
      </c>
      <c r="V282">
        <v>1.1494645499999999E-2</v>
      </c>
      <c r="W282">
        <v>1.11347088E-2</v>
      </c>
      <c r="X282">
        <v>1.0449176399999999E-2</v>
      </c>
      <c r="Y282">
        <v>9.5781168999999992E-3</v>
      </c>
      <c r="Z282">
        <v>8.6858559999999901E-3</v>
      </c>
      <c r="AA282">
        <v>7.8762069999999997E-3</v>
      </c>
      <c r="AB282" s="142" t="s">
        <v>1091</v>
      </c>
    </row>
    <row r="283" spans="1:28">
      <c r="A283" t="s">
        <v>1311</v>
      </c>
      <c r="B283" t="s">
        <v>1278</v>
      </c>
      <c r="C283" t="s">
        <v>1342</v>
      </c>
      <c r="D283" t="s">
        <v>1350</v>
      </c>
      <c r="E283" t="s">
        <v>1342</v>
      </c>
      <c r="F283" t="s">
        <v>1351</v>
      </c>
      <c r="G283">
        <v>0</v>
      </c>
      <c r="H283">
        <v>0</v>
      </c>
      <c r="I283">
        <v>0</v>
      </c>
      <c r="J283">
        <v>0</v>
      </c>
      <c r="K283">
        <v>0</v>
      </c>
      <c r="L283">
        <v>0</v>
      </c>
      <c r="M283">
        <v>1.63372E-2</v>
      </c>
      <c r="N283">
        <v>2.81558999999999E-2</v>
      </c>
      <c r="O283">
        <v>4.1292299999999997E-2</v>
      </c>
      <c r="P283">
        <v>6.17073E-2</v>
      </c>
      <c r="Q283">
        <v>9.2014299999999993E-2</v>
      </c>
      <c r="R283">
        <v>0.13216620000000001</v>
      </c>
      <c r="S283">
        <v>0.16543123999999901</v>
      </c>
      <c r="T283">
        <v>0.18913689</v>
      </c>
      <c r="U283">
        <v>0.20925001499999901</v>
      </c>
      <c r="V283">
        <v>0.22162572699999999</v>
      </c>
      <c r="W283">
        <v>0.23579888899999901</v>
      </c>
      <c r="X283">
        <v>0.253021618</v>
      </c>
      <c r="Y283">
        <v>0.26999434999999999</v>
      </c>
      <c r="Z283">
        <v>0.28598122999999998</v>
      </c>
      <c r="AA283">
        <v>0.30141068999999998</v>
      </c>
      <c r="AB283" s="142" t="s">
        <v>1091</v>
      </c>
    </row>
    <row r="284" spans="1:28">
      <c r="A284" t="s">
        <v>1311</v>
      </c>
      <c r="B284" t="s">
        <v>1278</v>
      </c>
      <c r="C284" t="s">
        <v>1342</v>
      </c>
      <c r="D284" t="s">
        <v>1350</v>
      </c>
      <c r="E284" t="s">
        <v>1342</v>
      </c>
      <c r="F284" t="s">
        <v>1349</v>
      </c>
      <c r="G284">
        <v>0</v>
      </c>
      <c r="H284">
        <v>4.2695900000000002E-3</v>
      </c>
      <c r="I284">
        <v>7.7857400000000002E-3</v>
      </c>
      <c r="J284">
        <v>2.36501E-2</v>
      </c>
      <c r="K284">
        <v>8.5098300000000002E-2</v>
      </c>
      <c r="L284">
        <v>0.13423599999999999</v>
      </c>
      <c r="M284">
        <v>0.1669736</v>
      </c>
      <c r="N284">
        <v>0.18785450000000001</v>
      </c>
      <c r="O284">
        <v>0.19964119999999999</v>
      </c>
      <c r="P284">
        <v>0.2088718</v>
      </c>
      <c r="Q284">
        <v>0.22153319999999899</v>
      </c>
      <c r="R284">
        <v>0.23827899999999999</v>
      </c>
      <c r="S284">
        <v>0.24751484000000001</v>
      </c>
      <c r="T284">
        <v>0.25049587000000001</v>
      </c>
      <c r="U284">
        <v>0.25523931</v>
      </c>
      <c r="V284">
        <v>0.25381040999999999</v>
      </c>
      <c r="W284">
        <v>0.25103432999999897</v>
      </c>
      <c r="X284">
        <v>0.24696731999999999</v>
      </c>
      <c r="Y284">
        <v>0.24189814999999901</v>
      </c>
      <c r="Z284">
        <v>0.23712771999999999</v>
      </c>
      <c r="AA284">
        <v>0.23332212999999999</v>
      </c>
      <c r="AB284" s="142" t="s">
        <v>1091</v>
      </c>
    </row>
    <row r="285" spans="1:28">
      <c r="A285" t="s">
        <v>1311</v>
      </c>
      <c r="B285" t="s">
        <v>1278</v>
      </c>
      <c r="C285" t="s">
        <v>1342</v>
      </c>
      <c r="D285" t="s">
        <v>1348</v>
      </c>
      <c r="E285" t="s">
        <v>1342</v>
      </c>
      <c r="F285" t="s">
        <v>1348</v>
      </c>
      <c r="G285">
        <v>0</v>
      </c>
      <c r="H285">
        <v>0</v>
      </c>
      <c r="I285">
        <v>0</v>
      </c>
      <c r="J285">
        <v>0</v>
      </c>
      <c r="K285">
        <v>0</v>
      </c>
      <c r="L285">
        <v>0</v>
      </c>
      <c r="M285">
        <v>1.0519500000000001E-3</v>
      </c>
      <c r="N285">
        <v>3.1644899999999998E-3</v>
      </c>
      <c r="O285">
        <v>6.3811099999999997E-3</v>
      </c>
      <c r="P285">
        <v>1.2353960000000001E-2</v>
      </c>
      <c r="Q285">
        <v>2.380411E-2</v>
      </c>
      <c r="R285">
        <v>4.4558952999999998E-2</v>
      </c>
      <c r="S285">
        <v>7.0300419000000003E-2</v>
      </c>
      <c r="T285">
        <v>9.6365680999999995E-2</v>
      </c>
      <c r="U285">
        <v>0.12412561</v>
      </c>
      <c r="V285">
        <v>0.149751517</v>
      </c>
      <c r="W285">
        <v>0.18172532899999999</v>
      </c>
      <c r="X285">
        <v>0.224001221</v>
      </c>
      <c r="Y285">
        <v>0.27335240300000002</v>
      </c>
      <c r="Z285">
        <v>0.32411870399999998</v>
      </c>
      <c r="AA285">
        <v>0.37296307000000001</v>
      </c>
      <c r="AB285" s="142" t="s">
        <v>1091</v>
      </c>
    </row>
    <row r="286" spans="1:28">
      <c r="A286" t="s">
        <v>1311</v>
      </c>
      <c r="B286" t="s">
        <v>1278</v>
      </c>
      <c r="C286" t="s">
        <v>1342</v>
      </c>
      <c r="D286" t="s">
        <v>1347</v>
      </c>
      <c r="E286" t="s">
        <v>1342</v>
      </c>
      <c r="F286" t="s">
        <v>1347</v>
      </c>
      <c r="G286">
        <v>0</v>
      </c>
      <c r="H286">
        <v>0</v>
      </c>
      <c r="I286">
        <v>0</v>
      </c>
      <c r="J286">
        <v>0</v>
      </c>
      <c r="K286">
        <v>0</v>
      </c>
      <c r="L286">
        <v>0</v>
      </c>
      <c r="M286">
        <v>2.7792699999999999E-3</v>
      </c>
      <c r="N286">
        <v>8.7459900000000004E-3</v>
      </c>
      <c r="O286">
        <v>1.8019739999999999E-2</v>
      </c>
      <c r="P286">
        <v>3.5711399999999997E-2</v>
      </c>
      <c r="Q286">
        <v>7.1520039999999993E-2</v>
      </c>
      <c r="R286">
        <v>0.13920038000000001</v>
      </c>
      <c r="S286">
        <v>0.22472650999999999</v>
      </c>
      <c r="T286">
        <v>0.30471988100000003</v>
      </c>
      <c r="U286">
        <v>0.37944066799999998</v>
      </c>
      <c r="V286">
        <v>0.43911977600000002</v>
      </c>
      <c r="W286">
        <v>0.50530366800000004</v>
      </c>
      <c r="X286">
        <v>0.58050630400000003</v>
      </c>
      <c r="Y286">
        <v>0.66614783</v>
      </c>
      <c r="Z286">
        <v>0.76048861000000001</v>
      </c>
      <c r="AA286">
        <v>0.85771925000000004</v>
      </c>
      <c r="AB286" s="142" t="s">
        <v>1091</v>
      </c>
    </row>
    <row r="287" spans="1:28">
      <c r="A287" t="s">
        <v>1311</v>
      </c>
      <c r="B287" t="s">
        <v>1278</v>
      </c>
      <c r="C287" t="s">
        <v>1342</v>
      </c>
      <c r="D287" t="s">
        <v>1341</v>
      </c>
      <c r="E287" t="s">
        <v>1342</v>
      </c>
      <c r="F287" t="s">
        <v>1341</v>
      </c>
      <c r="G287">
        <v>2.3987799999999999</v>
      </c>
      <c r="H287">
        <v>4.8667199999999999</v>
      </c>
      <c r="I287">
        <v>6.2741100000000003</v>
      </c>
      <c r="J287">
        <v>8.1292200000000001</v>
      </c>
      <c r="K287">
        <v>9.0044400000000007</v>
      </c>
      <c r="L287">
        <v>9.76356</v>
      </c>
      <c r="M287">
        <v>11.141220000000001</v>
      </c>
      <c r="N287">
        <v>12.25595</v>
      </c>
      <c r="O287">
        <v>12.951269999999999</v>
      </c>
      <c r="P287">
        <v>13.407109999999999</v>
      </c>
      <c r="Q287">
        <v>13.606439999999999</v>
      </c>
      <c r="R287">
        <v>13.707992000000001</v>
      </c>
      <c r="S287">
        <v>13.965073</v>
      </c>
      <c r="T287">
        <v>14.24696</v>
      </c>
      <c r="U287">
        <v>14.489817</v>
      </c>
      <c r="V287">
        <v>14.7100825</v>
      </c>
      <c r="W287">
        <v>14.815178299999999</v>
      </c>
      <c r="X287">
        <v>14.825079499999999</v>
      </c>
      <c r="Y287">
        <v>14.754897999999899</v>
      </c>
      <c r="Z287">
        <v>14.615077999999899</v>
      </c>
      <c r="AA287">
        <v>14.451733000000001</v>
      </c>
      <c r="AB287" s="142" t="s">
        <v>1091</v>
      </c>
    </row>
    <row r="288" spans="1:28">
      <c r="H288"/>
      <c r="AB288" s="142"/>
    </row>
    <row r="289" spans="1:28">
      <c r="A289" s="7" t="s">
        <v>1346</v>
      </c>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627"/>
      <c r="AB289" s="627"/>
    </row>
    <row r="290" spans="1:28">
      <c r="A290" s="1" t="s">
        <v>1338</v>
      </c>
      <c r="B290" s="1" t="s">
        <v>1337</v>
      </c>
      <c r="C290" s="1" t="s">
        <v>1336</v>
      </c>
      <c r="D290" s="1" t="s">
        <v>1345</v>
      </c>
      <c r="E290" s="1" t="s">
        <v>1344</v>
      </c>
      <c r="F290" s="1" t="s">
        <v>1335</v>
      </c>
      <c r="G290" s="1">
        <v>1990</v>
      </c>
      <c r="H290" s="1">
        <v>2005</v>
      </c>
      <c r="I290" s="1">
        <v>2010</v>
      </c>
      <c r="J290" s="1">
        <v>2015</v>
      </c>
      <c r="K290" s="7">
        <v>2021</v>
      </c>
      <c r="L290" s="1">
        <v>2025</v>
      </c>
      <c r="M290" s="1">
        <v>2030</v>
      </c>
      <c r="N290" s="1">
        <v>2035</v>
      </c>
      <c r="O290" s="1">
        <v>2040</v>
      </c>
      <c r="P290" s="1">
        <v>2045</v>
      </c>
      <c r="Q290" s="1">
        <v>2050</v>
      </c>
      <c r="R290" s="1">
        <v>2055</v>
      </c>
      <c r="S290" s="1">
        <v>2060</v>
      </c>
      <c r="T290" s="1">
        <v>2065</v>
      </c>
      <c r="U290" s="1">
        <v>2070</v>
      </c>
      <c r="V290" s="1">
        <v>2075</v>
      </c>
      <c r="W290" s="1">
        <v>2080</v>
      </c>
      <c r="X290" s="1">
        <v>2085</v>
      </c>
      <c r="Y290" s="1">
        <v>2090</v>
      </c>
      <c r="Z290" s="1">
        <v>2095</v>
      </c>
      <c r="AA290" s="1">
        <v>2100</v>
      </c>
      <c r="AB290" s="550" t="s">
        <v>22</v>
      </c>
    </row>
    <row r="291" spans="1:28">
      <c r="A291" t="s">
        <v>1311</v>
      </c>
      <c r="B291" t="s">
        <v>1278</v>
      </c>
      <c r="C291" t="s">
        <v>1342</v>
      </c>
      <c r="D291" t="s">
        <v>1341</v>
      </c>
      <c r="E291" t="s">
        <v>1341</v>
      </c>
      <c r="F291" t="s">
        <v>1312</v>
      </c>
      <c r="G291">
        <v>0</v>
      </c>
      <c r="H291">
        <v>0</v>
      </c>
      <c r="I291">
        <v>6.4046099999999998E-3</v>
      </c>
      <c r="J291">
        <v>1.48594E-2</v>
      </c>
      <c r="K291">
        <v>1.8166499999999999E-2</v>
      </c>
      <c r="L291">
        <v>2.4646870000000001E-2</v>
      </c>
      <c r="M291">
        <v>3.1634309999999999E-2</v>
      </c>
      <c r="N291">
        <v>3.7829809999999998E-2</v>
      </c>
      <c r="O291">
        <v>4.2811149999999999E-2</v>
      </c>
      <c r="P291">
        <v>4.8317579999999999E-2</v>
      </c>
      <c r="Q291">
        <v>5.4667159999999999E-2</v>
      </c>
      <c r="R291">
        <v>6.1045080000000002E-2</v>
      </c>
      <c r="S291">
        <v>6.6401020000000005E-2</v>
      </c>
      <c r="T291">
        <v>6.9853372999999996E-2</v>
      </c>
      <c r="U291">
        <v>7.2449134999999998E-2</v>
      </c>
      <c r="V291">
        <v>7.3550398000000003E-2</v>
      </c>
      <c r="W291">
        <v>7.4075781999999896E-2</v>
      </c>
      <c r="X291">
        <v>7.4125363E-2</v>
      </c>
      <c r="Y291">
        <v>7.3774434E-2</v>
      </c>
      <c r="Z291">
        <v>7.3075366000000003E-2</v>
      </c>
      <c r="AA291">
        <v>7.2258736000000004E-2</v>
      </c>
      <c r="AB291" s="142" t="s">
        <v>1091</v>
      </c>
    </row>
    <row r="292" spans="1:28">
      <c r="A292" t="s">
        <v>1311</v>
      </c>
      <c r="B292" t="s">
        <v>1278</v>
      </c>
      <c r="C292" t="s">
        <v>1342</v>
      </c>
      <c r="D292" t="s">
        <v>1341</v>
      </c>
      <c r="E292" t="s">
        <v>1341</v>
      </c>
      <c r="F292" t="s">
        <v>1343</v>
      </c>
      <c r="G292">
        <v>0.13223000000000029</v>
      </c>
      <c r="H292">
        <v>0.40817000000000014</v>
      </c>
      <c r="I292">
        <v>0.59610999999999947</v>
      </c>
      <c r="J292">
        <v>0.74541999999999931</v>
      </c>
      <c r="K292">
        <v>0.46466999999999992</v>
      </c>
      <c r="L292">
        <v>0.50947999999999993</v>
      </c>
      <c r="M292">
        <v>0.58169999999990019</v>
      </c>
      <c r="N292">
        <v>0.63719000000000037</v>
      </c>
      <c r="O292">
        <v>0.66826000000000008</v>
      </c>
      <c r="P292">
        <v>0.68172999999999995</v>
      </c>
      <c r="Q292">
        <v>0.67216000000000165</v>
      </c>
      <c r="R292">
        <v>0.64520099999999836</v>
      </c>
      <c r="S292">
        <v>0.62010100000000001</v>
      </c>
      <c r="T292">
        <v>0.59949970000000086</v>
      </c>
      <c r="U292">
        <v>0.57819010000000048</v>
      </c>
      <c r="V292">
        <v>0.56200109999990033</v>
      </c>
      <c r="W292">
        <v>0.53689329999989965</v>
      </c>
      <c r="X292">
        <v>0.50251629999999992</v>
      </c>
      <c r="Y292">
        <v>0.46200500000000133</v>
      </c>
      <c r="Z292">
        <v>0.42032400000010028</v>
      </c>
      <c r="AA292">
        <v>0.38146599999999964</v>
      </c>
      <c r="AB292" s="142" t="s">
        <v>1091</v>
      </c>
    </row>
    <row r="293" spans="1:28">
      <c r="A293" t="s">
        <v>1311</v>
      </c>
      <c r="B293" t="s">
        <v>1278</v>
      </c>
      <c r="C293" t="s">
        <v>1342</v>
      </c>
      <c r="D293" t="s">
        <v>1341</v>
      </c>
      <c r="E293" t="s">
        <v>1341</v>
      </c>
      <c r="F293" t="s">
        <v>1316</v>
      </c>
      <c r="G293">
        <v>0</v>
      </c>
      <c r="H293">
        <v>0</v>
      </c>
      <c r="I293">
        <v>5.4332499999999999E-2</v>
      </c>
      <c r="J293">
        <v>0.182336</v>
      </c>
      <c r="K293">
        <v>0.19166900000000001</v>
      </c>
      <c r="L293">
        <v>0.20237529999999901</v>
      </c>
      <c r="M293">
        <v>0.22706460000000001</v>
      </c>
      <c r="N293">
        <v>0.24644449999999901</v>
      </c>
      <c r="O293">
        <v>0.25730219999999998</v>
      </c>
      <c r="P293">
        <v>0.2619512</v>
      </c>
      <c r="Q293">
        <v>0.25964169999999998</v>
      </c>
      <c r="R293">
        <v>0.2550017</v>
      </c>
      <c r="S293">
        <v>0.25514420999999998</v>
      </c>
      <c r="T293">
        <v>0.25796718000000002</v>
      </c>
      <c r="U293">
        <v>0.26081699000000003</v>
      </c>
      <c r="V293">
        <v>0.2647813</v>
      </c>
      <c r="W293">
        <v>0.26667296000000001</v>
      </c>
      <c r="X293">
        <v>0.26685139000000002</v>
      </c>
      <c r="Y293">
        <v>0.26558799999999999</v>
      </c>
      <c r="Z293">
        <v>0.26307139999999901</v>
      </c>
      <c r="AA293">
        <v>0.26013132999999999</v>
      </c>
      <c r="AB293" s="142" t="s">
        <v>1091</v>
      </c>
    </row>
    <row r="295" spans="1:28">
      <c r="A295" s="442" t="s">
        <v>1340</v>
      </c>
    </row>
    <row r="297" spans="1:28">
      <c r="A297" s="563" t="s">
        <v>1339</v>
      </c>
      <c r="B297" s="562"/>
      <c r="C297" s="562"/>
      <c r="D297" s="562"/>
      <c r="E297" s="562"/>
      <c r="F297" s="562"/>
      <c r="G297" s="562"/>
      <c r="H297" s="562"/>
      <c r="I297" s="562"/>
      <c r="J297" s="562"/>
      <c r="K297" s="562"/>
      <c r="L297" s="562"/>
      <c r="M297" s="562"/>
      <c r="N297" s="562"/>
      <c r="O297" s="562"/>
      <c r="P297" s="562"/>
      <c r="Q297" s="562"/>
      <c r="R297" s="562"/>
      <c r="S297" s="562"/>
      <c r="T297" s="562"/>
      <c r="U297" s="562"/>
      <c r="V297" s="562"/>
      <c r="W297" s="562"/>
      <c r="X297" s="626"/>
      <c r="Y297" s="626"/>
      <c r="Z297" s="626"/>
    </row>
    <row r="298" spans="1:28">
      <c r="A298" s="1" t="s">
        <v>1338</v>
      </c>
      <c r="B298" s="1" t="s">
        <v>1337</v>
      </c>
      <c r="C298" s="1" t="s">
        <v>1336</v>
      </c>
      <c r="D298" s="1" t="s">
        <v>1335</v>
      </c>
      <c r="E298" s="1">
        <v>1990</v>
      </c>
      <c r="F298" s="1">
        <v>2005</v>
      </c>
      <c r="G298" s="1">
        <v>2010</v>
      </c>
      <c r="H298" s="1">
        <v>2015</v>
      </c>
      <c r="I298" s="7">
        <v>2021</v>
      </c>
      <c r="J298" s="1">
        <v>2025</v>
      </c>
      <c r="K298" s="1">
        <v>2030</v>
      </c>
      <c r="L298" s="1">
        <v>2035</v>
      </c>
      <c r="M298" s="1">
        <v>2040</v>
      </c>
      <c r="N298" s="1">
        <v>2045</v>
      </c>
      <c r="O298" s="1">
        <v>2050</v>
      </c>
      <c r="P298" s="1">
        <v>2055</v>
      </c>
      <c r="Q298" s="1">
        <v>2060</v>
      </c>
      <c r="R298" s="1">
        <v>2065</v>
      </c>
      <c r="S298" s="1">
        <v>2070</v>
      </c>
      <c r="T298" s="1">
        <v>2075</v>
      </c>
      <c r="U298" s="1">
        <v>2080</v>
      </c>
      <c r="V298" s="1">
        <v>2085</v>
      </c>
      <c r="W298" s="1">
        <v>2090</v>
      </c>
      <c r="X298" s="1">
        <v>2095</v>
      </c>
      <c r="Y298" s="1">
        <v>2100</v>
      </c>
      <c r="Z298" s="550" t="s">
        <v>22</v>
      </c>
    </row>
    <row r="299" spans="1:28">
      <c r="A299" t="s">
        <v>1311</v>
      </c>
      <c r="B299" t="s">
        <v>1278</v>
      </c>
      <c r="C299" t="s">
        <v>1334</v>
      </c>
      <c r="D299" t="s">
        <v>1319</v>
      </c>
      <c r="E299">
        <v>0</v>
      </c>
      <c r="F299">
        <v>0</v>
      </c>
      <c r="G299">
        <v>0</v>
      </c>
      <c r="H299">
        <v>0</v>
      </c>
      <c r="I299">
        <v>0</v>
      </c>
      <c r="J299" s="625">
        <v>4.2782999999999997E-4</v>
      </c>
      <c r="K299">
        <v>7.9512360000000004E-3</v>
      </c>
      <c r="L299">
        <v>2.1005863999999999E-2</v>
      </c>
      <c r="M299">
        <v>3.5426886800000001E-2</v>
      </c>
      <c r="N299">
        <v>4.4548169999999998E-2</v>
      </c>
      <c r="O299">
        <v>5.4509379999999899E-2</v>
      </c>
      <c r="P299">
        <v>6.0329399999999998E-2</v>
      </c>
      <c r="Q299">
        <v>6.1782820000000002E-2</v>
      </c>
      <c r="R299">
        <v>5.9649049999999898E-2</v>
      </c>
      <c r="S299">
        <v>5.5396479999999998E-2</v>
      </c>
      <c r="T299">
        <v>5.0407470000000003E-2</v>
      </c>
      <c r="U299">
        <v>4.5663049999999997E-2</v>
      </c>
      <c r="V299">
        <v>4.163178E-2</v>
      </c>
      <c r="W299">
        <v>3.8530200000000001E-2</v>
      </c>
      <c r="X299">
        <v>3.6314840000000001E-2</v>
      </c>
      <c r="Y299">
        <v>3.4646499999999997E-2</v>
      </c>
      <c r="Z299" s="142" t="s">
        <v>1091</v>
      </c>
    </row>
    <row r="300" spans="1:28">
      <c r="A300" t="s">
        <v>1311</v>
      </c>
      <c r="B300" t="s">
        <v>1278</v>
      </c>
      <c r="C300" t="s">
        <v>1334</v>
      </c>
      <c r="D300" t="s">
        <v>1322</v>
      </c>
      <c r="E300">
        <v>0</v>
      </c>
      <c r="F300">
        <v>0</v>
      </c>
      <c r="G300">
        <v>0</v>
      </c>
      <c r="H300">
        <v>0</v>
      </c>
      <c r="I300">
        <v>0</v>
      </c>
      <c r="J300" s="625">
        <v>5.9801899999999998E-4</v>
      </c>
      <c r="K300">
        <v>4.3661419999999999E-3</v>
      </c>
      <c r="L300">
        <v>1.17020629999999E-2</v>
      </c>
      <c r="M300">
        <v>2.0703581999999901E-2</v>
      </c>
      <c r="N300">
        <v>2.6984764000000001E-2</v>
      </c>
      <c r="O300">
        <v>3.3710959999999998E-2</v>
      </c>
      <c r="P300">
        <v>3.8404769999999998E-2</v>
      </c>
      <c r="Q300">
        <v>4.0990699999999998E-2</v>
      </c>
      <c r="R300">
        <v>4.1937820000000001E-2</v>
      </c>
      <c r="S300">
        <v>4.2064029999999898E-2</v>
      </c>
      <c r="T300">
        <v>4.1730729999999903E-2</v>
      </c>
      <c r="U300">
        <v>4.11872E-2</v>
      </c>
      <c r="V300">
        <v>4.0620690000000001E-2</v>
      </c>
      <c r="W300">
        <v>4.0191119999999997E-2</v>
      </c>
      <c r="X300">
        <v>3.9872339999999999E-2</v>
      </c>
      <c r="Y300">
        <v>3.9584080000000001E-2</v>
      </c>
      <c r="Z300" s="142" t="s">
        <v>1091</v>
      </c>
    </row>
    <row r="301" spans="1:28">
      <c r="A301" t="s">
        <v>1311</v>
      </c>
      <c r="B301" t="s">
        <v>1278</v>
      </c>
      <c r="C301" t="s">
        <v>1334</v>
      </c>
      <c r="D301" t="s">
        <v>1312</v>
      </c>
      <c r="E301">
        <v>5.5024999999999998E-2</v>
      </c>
      <c r="F301">
        <v>4.1441400000000003E-2</v>
      </c>
      <c r="G301">
        <v>4.6004099999999999E-2</v>
      </c>
      <c r="H301">
        <v>9.2892000000000002E-2</v>
      </c>
      <c r="I301">
        <v>0.20672099999999999</v>
      </c>
      <c r="J301">
        <v>0.22023137000000001</v>
      </c>
      <c r="K301">
        <v>0.23911829000000001</v>
      </c>
      <c r="L301">
        <v>0.255442434</v>
      </c>
      <c r="M301">
        <v>0.27049261860000001</v>
      </c>
      <c r="N301">
        <v>0.28316060700000001</v>
      </c>
      <c r="O301">
        <v>0.29707508999999899</v>
      </c>
      <c r="P301">
        <v>0.30852193999999999</v>
      </c>
      <c r="Q301">
        <v>0.31700345000000002</v>
      </c>
      <c r="R301">
        <v>0.32225900999999901</v>
      </c>
      <c r="S301">
        <v>0.32656581000000001</v>
      </c>
      <c r="T301">
        <v>0.32917780999999902</v>
      </c>
      <c r="U301">
        <v>0.32922203</v>
      </c>
      <c r="V301">
        <v>0.32692075999999998</v>
      </c>
      <c r="W301">
        <v>0.32261647999999998</v>
      </c>
      <c r="X301">
        <v>0.31640085000000001</v>
      </c>
      <c r="Y301">
        <v>0.30948097999999902</v>
      </c>
      <c r="Z301" s="142" t="s">
        <v>1091</v>
      </c>
    </row>
    <row r="302" spans="1:28">
      <c r="A302" t="s">
        <v>1311</v>
      </c>
      <c r="B302" t="s">
        <v>1278</v>
      </c>
      <c r="C302" t="s">
        <v>1334</v>
      </c>
      <c r="D302" t="s">
        <v>1314</v>
      </c>
      <c r="E302">
        <v>0.17673259999999999</v>
      </c>
      <c r="F302">
        <v>0.3150387</v>
      </c>
      <c r="G302">
        <v>0.35011740000000002</v>
      </c>
      <c r="H302">
        <v>0.40930739999999999</v>
      </c>
      <c r="I302">
        <v>0.4325812</v>
      </c>
      <c r="J302">
        <v>0.44424030999999897</v>
      </c>
      <c r="K302">
        <v>0.44343930999999998</v>
      </c>
      <c r="L302">
        <v>0.42361654999999998</v>
      </c>
      <c r="M302">
        <v>0.39665119999999998</v>
      </c>
      <c r="N302">
        <v>0.37970722999999901</v>
      </c>
      <c r="O302">
        <v>0.34174894</v>
      </c>
      <c r="P302">
        <v>0.30976883999999999</v>
      </c>
      <c r="Q302">
        <v>0.29009248999999998</v>
      </c>
      <c r="R302">
        <v>0.27792882000000002</v>
      </c>
      <c r="S302">
        <v>0.26858551000000003</v>
      </c>
      <c r="T302">
        <v>0.25902195</v>
      </c>
      <c r="U302">
        <v>0.24854637999999901</v>
      </c>
      <c r="V302">
        <v>0.23774866</v>
      </c>
      <c r="W302">
        <v>0.22723014999999899</v>
      </c>
      <c r="X302">
        <v>0.217075249999999</v>
      </c>
      <c r="Y302">
        <v>0.20763466999999999</v>
      </c>
      <c r="Z302" s="142" t="s">
        <v>1091</v>
      </c>
    </row>
    <row r="303" spans="1:28">
      <c r="A303" t="s">
        <v>1311</v>
      </c>
      <c r="B303" t="s">
        <v>1278</v>
      </c>
      <c r="C303" t="s">
        <v>1334</v>
      </c>
      <c r="D303" t="s">
        <v>1316</v>
      </c>
      <c r="E303">
        <v>3.0975999999999998E-3</v>
      </c>
      <c r="F303">
        <v>5.3162000000000001E-3</v>
      </c>
      <c r="G303">
        <v>6.8649999999999996E-3</v>
      </c>
      <c r="H303">
        <v>6.6975999999999997E-3</v>
      </c>
      <c r="I303">
        <v>5.6091999999999999E-3</v>
      </c>
      <c r="J303">
        <v>5.6595389999999999E-3</v>
      </c>
      <c r="K303">
        <v>5.3263889999999999E-3</v>
      </c>
      <c r="L303">
        <v>4.7687789999999999E-3</v>
      </c>
      <c r="M303">
        <v>4.296495E-3</v>
      </c>
      <c r="N303">
        <v>4.2203630000000004E-3</v>
      </c>
      <c r="O303">
        <v>4.0697939999999998E-3</v>
      </c>
      <c r="P303">
        <v>3.9634249999999996E-3</v>
      </c>
      <c r="Q303">
        <v>3.8568349999999999E-3</v>
      </c>
      <c r="R303">
        <v>3.641708E-3</v>
      </c>
      <c r="S303">
        <v>3.31526E-3</v>
      </c>
      <c r="T303">
        <v>2.9512309999999999E-3</v>
      </c>
      <c r="U303">
        <v>2.6342649999999998E-3</v>
      </c>
      <c r="V303">
        <v>2.3954919999999999E-3</v>
      </c>
      <c r="W303">
        <v>2.2471909999999999E-3</v>
      </c>
      <c r="X303">
        <v>2.1733619999999999E-3</v>
      </c>
      <c r="Y303">
        <v>2.1365170000000001E-3</v>
      </c>
      <c r="Z303" s="142" t="s">
        <v>1091</v>
      </c>
    </row>
    <row r="304" spans="1:28">
      <c r="A304" t="s">
        <v>1311</v>
      </c>
      <c r="B304" t="s">
        <v>1278</v>
      </c>
      <c r="C304" t="s">
        <v>1333</v>
      </c>
      <c r="D304" t="s">
        <v>1318</v>
      </c>
      <c r="E304" s="625">
        <v>4.7050500000000002E-4</v>
      </c>
      <c r="F304">
        <v>0</v>
      </c>
      <c r="G304">
        <v>1.48241E-3</v>
      </c>
      <c r="H304">
        <v>1.57394E-3</v>
      </c>
      <c r="I304" s="625">
        <v>7.9888699999999997E-4</v>
      </c>
      <c r="J304">
        <v>1.5334419999999899E-3</v>
      </c>
      <c r="K304">
        <v>2.835799E-3</v>
      </c>
      <c r="L304">
        <v>4.2259659999999899E-3</v>
      </c>
      <c r="M304">
        <v>5.5559729999999996E-3</v>
      </c>
      <c r="N304">
        <v>6.700981E-3</v>
      </c>
      <c r="O304">
        <v>7.6153315999999997E-3</v>
      </c>
      <c r="P304">
        <v>8.3950589999999999E-3</v>
      </c>
      <c r="Q304">
        <v>9.0250503999999999E-3</v>
      </c>
      <c r="R304">
        <v>9.4934335000000005E-3</v>
      </c>
      <c r="S304">
        <v>9.7881635000000005E-3</v>
      </c>
      <c r="T304">
        <v>9.9063603E-3</v>
      </c>
      <c r="U304">
        <v>9.8439211999999995E-3</v>
      </c>
      <c r="V304">
        <v>9.6350994999999991E-3</v>
      </c>
      <c r="W304">
        <v>9.3224935999999901E-3</v>
      </c>
      <c r="X304">
        <v>8.9370744999999994E-3</v>
      </c>
      <c r="Y304">
        <v>8.5086789000000003E-3</v>
      </c>
      <c r="Z304" s="142" t="s">
        <v>1091</v>
      </c>
    </row>
    <row r="305" spans="1:26">
      <c r="A305" t="s">
        <v>1311</v>
      </c>
      <c r="B305" t="s">
        <v>1278</v>
      </c>
      <c r="C305" t="s">
        <v>1333</v>
      </c>
      <c r="D305" t="s">
        <v>1313</v>
      </c>
      <c r="E305">
        <v>3.3994300000000002E-3</v>
      </c>
      <c r="F305">
        <v>6.8542400000000002E-3</v>
      </c>
      <c r="G305">
        <v>4.29942E-3</v>
      </c>
      <c r="H305">
        <v>2.3600300000000001E-2</v>
      </c>
      <c r="I305">
        <v>1.0123E-2</v>
      </c>
      <c r="J305">
        <v>1.9416019999999999E-2</v>
      </c>
      <c r="K305">
        <v>3.5867589999999998E-2</v>
      </c>
      <c r="L305">
        <v>5.3404970000000003E-2</v>
      </c>
      <c r="M305">
        <v>7.0154350000000004E-2</v>
      </c>
      <c r="N305">
        <v>8.4540039999999997E-2</v>
      </c>
      <c r="O305">
        <v>9.6000520999999894E-2</v>
      </c>
      <c r="P305">
        <v>0.105768296</v>
      </c>
      <c r="Q305">
        <v>0.11365887500000001</v>
      </c>
      <c r="R305">
        <v>0.119528784</v>
      </c>
      <c r="S305">
        <v>0.12322772899999999</v>
      </c>
      <c r="T305">
        <v>0.12471713500000001</v>
      </c>
      <c r="U305">
        <v>0.123942593999999</v>
      </c>
      <c r="V305">
        <v>0.121333227</v>
      </c>
      <c r="W305">
        <v>0.117421583</v>
      </c>
      <c r="X305">
        <v>0.112595234999999</v>
      </c>
      <c r="Y305">
        <v>0.10722815499999901</v>
      </c>
      <c r="Z305" s="142" t="s">
        <v>1091</v>
      </c>
    </row>
    <row r="306" spans="1:26">
      <c r="A306" t="s">
        <v>1311</v>
      </c>
      <c r="B306" t="s">
        <v>1278</v>
      </c>
      <c r="C306" t="s">
        <v>1333</v>
      </c>
      <c r="D306" t="s">
        <v>1314</v>
      </c>
      <c r="E306">
        <v>3.1585300000000001E-3</v>
      </c>
      <c r="F306">
        <v>3.8072700000000002E-3</v>
      </c>
      <c r="G306">
        <v>4.0604200000000003E-3</v>
      </c>
      <c r="H306">
        <v>5.8065399999999998E-3</v>
      </c>
      <c r="I306">
        <v>7.0391799999999999E-3</v>
      </c>
      <c r="J306">
        <v>1.34676999999999E-2</v>
      </c>
      <c r="K306">
        <v>2.4832099999999999E-2</v>
      </c>
      <c r="L306">
        <v>3.6928500000000003E-2</v>
      </c>
      <c r="M306">
        <v>4.8448359999999899E-2</v>
      </c>
      <c r="N306">
        <v>5.8306869999999997E-2</v>
      </c>
      <c r="O306">
        <v>6.6129050999999994E-2</v>
      </c>
      <c r="P306">
        <v>7.2760648999999997E-2</v>
      </c>
      <c r="Q306">
        <v>7.81057839999999E-2</v>
      </c>
      <c r="R306">
        <v>8.2066669999999994E-2</v>
      </c>
      <c r="S306">
        <v>8.4545016000000001E-2</v>
      </c>
      <c r="T306">
        <v>8.5519927999999995E-2</v>
      </c>
      <c r="U306">
        <v>8.4945115000000002E-2</v>
      </c>
      <c r="V306">
        <v>8.3109167999999997E-2</v>
      </c>
      <c r="W306">
        <v>8.0385024999999999E-2</v>
      </c>
      <c r="X306">
        <v>7.7040933000000006E-2</v>
      </c>
      <c r="Y306">
        <v>7.3334522999999999E-2</v>
      </c>
      <c r="Z306" s="142" t="s">
        <v>1091</v>
      </c>
    </row>
    <row r="307" spans="1:26">
      <c r="A307" t="s">
        <v>1311</v>
      </c>
      <c r="B307" t="s">
        <v>1278</v>
      </c>
      <c r="C307" t="s">
        <v>1333</v>
      </c>
      <c r="D307" t="s">
        <v>1316</v>
      </c>
      <c r="E307">
        <v>0</v>
      </c>
      <c r="F307">
        <v>0</v>
      </c>
      <c r="G307" s="625">
        <v>2.06701E-4</v>
      </c>
      <c r="H307" s="625">
        <v>2.2240500000000001E-4</v>
      </c>
      <c r="I307">
        <v>1.6850899999999999E-2</v>
      </c>
      <c r="J307">
        <v>3.2264500000000002E-2</v>
      </c>
      <c r="K307">
        <v>5.9522400000000003E-2</v>
      </c>
      <c r="L307">
        <v>8.8561799999999996E-2</v>
      </c>
      <c r="M307">
        <v>0.116228869999999</v>
      </c>
      <c r="N307">
        <v>0.13992046</v>
      </c>
      <c r="O307">
        <v>0.15879099999999999</v>
      </c>
      <c r="P307">
        <v>0.17495753999999999</v>
      </c>
      <c r="Q307">
        <v>0.18810823300000001</v>
      </c>
      <c r="R307">
        <v>0.197884007</v>
      </c>
      <c r="S307">
        <v>0.203967431</v>
      </c>
      <c r="T307">
        <v>0.20630304299999999</v>
      </c>
      <c r="U307">
        <v>0.20484343199999999</v>
      </c>
      <c r="V307">
        <v>0.20035476199999999</v>
      </c>
      <c r="W307">
        <v>0.193851563</v>
      </c>
      <c r="X307">
        <v>0.18601021200000001</v>
      </c>
      <c r="Y307">
        <v>0.17739279499999999</v>
      </c>
      <c r="Z307" s="142" t="s">
        <v>1091</v>
      </c>
    </row>
    <row r="308" spans="1:26">
      <c r="A308" t="s">
        <v>1311</v>
      </c>
      <c r="B308" t="s">
        <v>1278</v>
      </c>
      <c r="C308" t="s">
        <v>1332</v>
      </c>
      <c r="D308" t="s">
        <v>1312</v>
      </c>
      <c r="E308">
        <v>2.3195500000000001E-2</v>
      </c>
      <c r="F308">
        <v>7.1679800000000002E-2</v>
      </c>
      <c r="G308">
        <v>5.8836100000000002E-2</v>
      </c>
      <c r="H308">
        <v>7.46005E-2</v>
      </c>
      <c r="I308">
        <v>5.2426199999999999E-2</v>
      </c>
      <c r="J308">
        <v>0.1043644</v>
      </c>
      <c r="K308">
        <v>0.20219119999999999</v>
      </c>
      <c r="L308">
        <v>0.31375409999999998</v>
      </c>
      <c r="M308">
        <v>0.43058849999999999</v>
      </c>
      <c r="N308">
        <v>0.54397220000000002</v>
      </c>
      <c r="O308">
        <v>0.64715650999999996</v>
      </c>
      <c r="P308">
        <v>0.73774505400000001</v>
      </c>
      <c r="Q308">
        <v>0.81165536000000005</v>
      </c>
      <c r="R308">
        <v>0.86563448999999903</v>
      </c>
      <c r="S308">
        <v>0.89820770000000005</v>
      </c>
      <c r="T308">
        <v>0.91081035999999904</v>
      </c>
      <c r="U308">
        <v>0.90539247999999894</v>
      </c>
      <c r="V308">
        <v>0.88615474999999999</v>
      </c>
      <c r="W308">
        <v>0.85738996000000001</v>
      </c>
      <c r="X308">
        <v>0.82205496999999905</v>
      </c>
      <c r="Y308">
        <v>0.78285651000000001</v>
      </c>
      <c r="Z308" s="142" t="s">
        <v>1091</v>
      </c>
    </row>
    <row r="309" spans="1:26">
      <c r="A309" t="s">
        <v>1311</v>
      </c>
      <c r="B309" t="s">
        <v>1278</v>
      </c>
      <c r="C309" t="s">
        <v>1331</v>
      </c>
      <c r="D309" t="s">
        <v>1320</v>
      </c>
      <c r="E309">
        <v>0</v>
      </c>
      <c r="F309">
        <v>0</v>
      </c>
      <c r="G309">
        <v>0</v>
      </c>
      <c r="H309">
        <v>0</v>
      </c>
      <c r="I309">
        <v>0</v>
      </c>
      <c r="J309">
        <v>0</v>
      </c>
      <c r="K309" s="625">
        <v>1.04891E-4</v>
      </c>
      <c r="L309" s="625">
        <v>8.6579800000000001E-5</v>
      </c>
      <c r="M309">
        <v>1.0820358699999999E-2</v>
      </c>
      <c r="N309">
        <v>4.3497031999999998E-2</v>
      </c>
      <c r="O309">
        <v>7.0567091400000004E-2</v>
      </c>
      <c r="P309">
        <v>8.2012088299999994E-2</v>
      </c>
      <c r="Q309">
        <v>8.9125558939999905E-2</v>
      </c>
      <c r="R309">
        <v>9.4464230529999998E-2</v>
      </c>
      <c r="S309">
        <v>9.7425808000000003E-2</v>
      </c>
      <c r="T309">
        <v>9.8560287999999996E-2</v>
      </c>
      <c r="U309">
        <v>9.9359243E-2</v>
      </c>
      <c r="V309">
        <v>9.9644669999999894E-2</v>
      </c>
      <c r="W309">
        <v>0.10079663899999899</v>
      </c>
      <c r="X309">
        <v>0.10190049299999999</v>
      </c>
      <c r="Y309">
        <v>0.10283487499999899</v>
      </c>
      <c r="Z309" s="142" t="s">
        <v>1091</v>
      </c>
    </row>
    <row r="310" spans="1:26">
      <c r="A310" t="s">
        <v>1311</v>
      </c>
      <c r="B310" t="s">
        <v>1278</v>
      </c>
      <c r="C310" t="s">
        <v>1331</v>
      </c>
      <c r="D310" t="s">
        <v>1314</v>
      </c>
      <c r="E310">
        <v>0.19786300000000001</v>
      </c>
      <c r="F310">
        <v>0.322218</v>
      </c>
      <c r="G310">
        <v>0.34838000000000002</v>
      </c>
      <c r="H310">
        <v>0.36196200000000001</v>
      </c>
      <c r="I310">
        <v>0.40722900000000001</v>
      </c>
      <c r="J310">
        <v>0.45142300000000002</v>
      </c>
      <c r="K310">
        <v>0.48004335999999997</v>
      </c>
      <c r="L310">
        <v>0.43635508000000001</v>
      </c>
      <c r="M310">
        <v>0.37743103</v>
      </c>
      <c r="N310">
        <v>0.18559185</v>
      </c>
      <c r="O310">
        <v>5.9973289999999999E-2</v>
      </c>
      <c r="P310">
        <v>1.5011801999999999E-2</v>
      </c>
      <c r="Q310">
        <v>2.2261170000000001E-3</v>
      </c>
      <c r="R310" s="625">
        <v>3.6628699999999997E-5</v>
      </c>
      <c r="S310">
        <v>0</v>
      </c>
      <c r="T310">
        <v>0</v>
      </c>
      <c r="U310">
        <v>0</v>
      </c>
      <c r="V310">
        <v>0</v>
      </c>
      <c r="W310">
        <v>0</v>
      </c>
      <c r="X310">
        <v>0</v>
      </c>
      <c r="Y310">
        <v>0</v>
      </c>
      <c r="Z310" s="142" t="s">
        <v>1091</v>
      </c>
    </row>
    <row r="311" spans="1:26">
      <c r="A311" t="s">
        <v>1311</v>
      </c>
      <c r="B311" t="s">
        <v>1278</v>
      </c>
      <c r="C311" t="s">
        <v>1331</v>
      </c>
      <c r="D311" t="s">
        <v>1316</v>
      </c>
      <c r="E311">
        <v>0.14444000000000001</v>
      </c>
      <c r="F311">
        <v>0.23521900000000001</v>
      </c>
      <c r="G311">
        <v>0.25431700000000002</v>
      </c>
      <c r="H311">
        <v>0.26423200000000002</v>
      </c>
      <c r="I311">
        <v>0.29727700000000001</v>
      </c>
      <c r="J311">
        <v>0.37867200000000001</v>
      </c>
      <c r="K311">
        <v>0.37279253339999902</v>
      </c>
      <c r="L311">
        <v>0.2883513016</v>
      </c>
      <c r="M311">
        <v>0.3395751991</v>
      </c>
      <c r="N311">
        <v>0.42827758089999901</v>
      </c>
      <c r="O311">
        <v>0.49197101128999998</v>
      </c>
      <c r="P311">
        <v>0.519769398059999</v>
      </c>
      <c r="Q311">
        <v>0.529970561048</v>
      </c>
      <c r="R311">
        <v>0.52698481214099901</v>
      </c>
      <c r="S311">
        <v>0.51881504109999999</v>
      </c>
      <c r="T311">
        <v>0.51401903550000005</v>
      </c>
      <c r="U311">
        <v>0.51408968440000002</v>
      </c>
      <c r="V311">
        <v>0.51454763999999997</v>
      </c>
      <c r="W311">
        <v>0.52349912200000004</v>
      </c>
      <c r="X311">
        <v>0.53591253800000005</v>
      </c>
      <c r="Y311">
        <v>0.54926697000000002</v>
      </c>
      <c r="Z311" s="142" t="s">
        <v>1091</v>
      </c>
    </row>
    <row r="312" spans="1:26">
      <c r="A312" t="s">
        <v>1311</v>
      </c>
      <c r="B312" t="s">
        <v>1278</v>
      </c>
      <c r="C312" t="s">
        <v>1330</v>
      </c>
      <c r="D312" t="s">
        <v>1320</v>
      </c>
      <c r="E312">
        <v>0</v>
      </c>
      <c r="F312">
        <v>0</v>
      </c>
      <c r="G312">
        <v>0</v>
      </c>
      <c r="H312">
        <v>0</v>
      </c>
      <c r="I312">
        <v>0</v>
      </c>
      <c r="J312">
        <v>0</v>
      </c>
      <c r="K312" s="625">
        <v>5.9989500000000003E-4</v>
      </c>
      <c r="L312">
        <v>1.3736617E-3</v>
      </c>
      <c r="M312">
        <v>3.1346834999999998E-3</v>
      </c>
      <c r="N312">
        <v>5.2010388999999997E-3</v>
      </c>
      <c r="O312">
        <v>5.9606436E-3</v>
      </c>
      <c r="P312">
        <v>5.9995820299999997E-3</v>
      </c>
      <c r="Q312">
        <v>6.8263879300000004E-3</v>
      </c>
      <c r="R312">
        <v>7.2785967199999997E-3</v>
      </c>
      <c r="S312">
        <v>6.955005272E-3</v>
      </c>
      <c r="T312">
        <v>6.2927022900000004E-3</v>
      </c>
      <c r="U312">
        <v>5.8427175499999899E-3</v>
      </c>
      <c r="V312">
        <v>5.5855790899999999E-3</v>
      </c>
      <c r="W312">
        <v>5.5777179999999997E-3</v>
      </c>
      <c r="X312">
        <v>5.5926541099999899E-3</v>
      </c>
      <c r="Y312">
        <v>5.5128964699999996E-3</v>
      </c>
      <c r="Z312" s="142" t="s">
        <v>1091</v>
      </c>
    </row>
    <row r="313" spans="1:26">
      <c r="A313" t="s">
        <v>1311</v>
      </c>
      <c r="B313" t="s">
        <v>1278</v>
      </c>
      <c r="C313" t="s">
        <v>1330</v>
      </c>
      <c r="D313" t="s">
        <v>1318</v>
      </c>
      <c r="E313">
        <v>4.8160499999999997E-3</v>
      </c>
      <c r="F313">
        <v>9.1188699999999994E-3</v>
      </c>
      <c r="G313">
        <v>1.2701199999999999E-2</v>
      </c>
      <c r="H313">
        <v>1.2701199999999999E-2</v>
      </c>
      <c r="I313">
        <v>1.2701199999999999E-2</v>
      </c>
      <c r="J313">
        <v>1.653253E-2</v>
      </c>
      <c r="K313">
        <v>2.3301229999999999E-2</v>
      </c>
      <c r="L313">
        <v>2.9910229999999899E-2</v>
      </c>
      <c r="M313">
        <v>3.8219939999999897E-2</v>
      </c>
      <c r="N313">
        <v>4.7141199999999897E-2</v>
      </c>
      <c r="O313">
        <v>5.3304051999999998E-2</v>
      </c>
      <c r="P313">
        <v>5.6792326999999997E-2</v>
      </c>
      <c r="Q313">
        <v>5.8569187199999997E-2</v>
      </c>
      <c r="R313">
        <v>5.8833076300000002E-2</v>
      </c>
      <c r="S313">
        <v>5.8041361899999998E-2</v>
      </c>
      <c r="T313">
        <v>5.6722757999999998E-2</v>
      </c>
      <c r="U313">
        <v>5.5012570999999899E-2</v>
      </c>
      <c r="V313">
        <v>5.2934178999999998E-2</v>
      </c>
      <c r="W313">
        <v>5.0610265000000002E-2</v>
      </c>
      <c r="X313">
        <v>4.8185774000000001E-2</v>
      </c>
      <c r="Y313">
        <v>4.5813962E-2</v>
      </c>
      <c r="Z313" s="142" t="s">
        <v>1091</v>
      </c>
    </row>
    <row r="314" spans="1:26">
      <c r="A314" t="s">
        <v>1311</v>
      </c>
      <c r="B314" t="s">
        <v>1278</v>
      </c>
      <c r="C314" t="s">
        <v>1330</v>
      </c>
      <c r="D314" t="s">
        <v>1313</v>
      </c>
      <c r="E314">
        <v>0.23116800000000001</v>
      </c>
      <c r="F314">
        <v>0.43770500000000001</v>
      </c>
      <c r="G314">
        <v>0.60966100000000001</v>
      </c>
      <c r="H314">
        <v>0.60966100000000001</v>
      </c>
      <c r="I314">
        <v>0.60966100000000001</v>
      </c>
      <c r="J314">
        <v>0.78194999999999903</v>
      </c>
      <c r="K314">
        <v>1.023509</v>
      </c>
      <c r="L314">
        <v>1.227762</v>
      </c>
      <c r="M314">
        <v>1.4305760000000001</v>
      </c>
      <c r="N314">
        <v>1.6057828000000001</v>
      </c>
      <c r="O314">
        <v>1.7184268999999901</v>
      </c>
      <c r="P314">
        <v>1.79368971</v>
      </c>
      <c r="Q314">
        <v>1.8424242799999999</v>
      </c>
      <c r="R314">
        <v>1.86924859</v>
      </c>
      <c r="S314">
        <v>1.8804169399999999</v>
      </c>
      <c r="T314">
        <v>1.8786059399999999</v>
      </c>
      <c r="U314">
        <v>1.8639146499999999</v>
      </c>
      <c r="V314">
        <v>1.8370081699999901</v>
      </c>
      <c r="W314">
        <v>1.7997471199999999</v>
      </c>
      <c r="X314">
        <v>1.75518431</v>
      </c>
      <c r="Y314">
        <v>1.70640455999999</v>
      </c>
      <c r="Z314" s="142" t="s">
        <v>1091</v>
      </c>
    </row>
    <row r="315" spans="1:26">
      <c r="A315" t="s">
        <v>1311</v>
      </c>
      <c r="B315" t="s">
        <v>1278</v>
      </c>
      <c r="C315" t="s">
        <v>1330</v>
      </c>
      <c r="D315" t="s">
        <v>1312</v>
      </c>
      <c r="E315">
        <v>2.3636899999999999E-2</v>
      </c>
      <c r="F315">
        <v>5.2459400000000003E-2</v>
      </c>
      <c r="G315">
        <v>7.4166700000000002E-2</v>
      </c>
      <c r="H315">
        <v>7.4166700000000002E-2</v>
      </c>
      <c r="I315">
        <v>7.4166700000000002E-2</v>
      </c>
      <c r="J315">
        <v>9.7175800000000007E-2</v>
      </c>
      <c r="K315">
        <v>0.1310704</v>
      </c>
      <c r="L315">
        <v>0.16134369999999901</v>
      </c>
      <c r="M315">
        <v>0.19485859999999999</v>
      </c>
      <c r="N315">
        <v>0.2268356</v>
      </c>
      <c r="O315">
        <v>0.24830851999999901</v>
      </c>
      <c r="P315">
        <v>0.26312044000000001</v>
      </c>
      <c r="Q315">
        <v>0.27454492199999903</v>
      </c>
      <c r="R315">
        <v>0.28303234199999999</v>
      </c>
      <c r="S315">
        <v>0.28921096299999999</v>
      </c>
      <c r="T315">
        <v>0.29315372699999998</v>
      </c>
      <c r="U315">
        <v>0.29500020499999902</v>
      </c>
      <c r="V315">
        <v>0.29505468000000001</v>
      </c>
      <c r="W315">
        <v>0.29375205999999998</v>
      </c>
      <c r="X315">
        <v>0.29137407100000001</v>
      </c>
      <c r="Y315">
        <v>0.28824370500000002</v>
      </c>
      <c r="Z315" s="142" t="s">
        <v>1091</v>
      </c>
    </row>
    <row r="316" spans="1:26">
      <c r="A316" t="s">
        <v>1311</v>
      </c>
      <c r="B316" t="s">
        <v>1278</v>
      </c>
      <c r="C316" t="s">
        <v>1330</v>
      </c>
      <c r="D316" t="s">
        <v>1314</v>
      </c>
      <c r="E316">
        <v>2.4080199999999999E-3</v>
      </c>
      <c r="F316">
        <v>4.5594399999999997E-3</v>
      </c>
      <c r="G316">
        <v>6.3506700000000001E-3</v>
      </c>
      <c r="H316">
        <v>6.3506700000000001E-3</v>
      </c>
      <c r="I316">
        <v>6.3506700000000001E-3</v>
      </c>
      <c r="J316">
        <v>4.5211599999999998E-3</v>
      </c>
      <c r="K316">
        <v>6.445582E-3</v>
      </c>
      <c r="L316">
        <v>7.9684519999999991E-3</v>
      </c>
      <c r="M316">
        <v>9.8337430000000007E-3</v>
      </c>
      <c r="N316">
        <v>1.1334822E-2</v>
      </c>
      <c r="O316">
        <v>1.17246849999999E-2</v>
      </c>
      <c r="P316">
        <v>1.1142010000000001E-2</v>
      </c>
      <c r="Q316">
        <v>1.130581259E-2</v>
      </c>
      <c r="R316">
        <v>1.11250069E-2</v>
      </c>
      <c r="S316">
        <v>1.0661798E-2</v>
      </c>
      <c r="T316">
        <v>1.0084506E-2</v>
      </c>
      <c r="U316">
        <v>9.3424843000000004E-3</v>
      </c>
      <c r="V316">
        <v>8.5386022999999998E-3</v>
      </c>
      <c r="W316">
        <v>7.9321882000000007E-3</v>
      </c>
      <c r="X316">
        <v>7.3495585999999898E-3</v>
      </c>
      <c r="Y316">
        <v>6.7690596999999998E-3</v>
      </c>
      <c r="Z316" s="142" t="s">
        <v>1091</v>
      </c>
    </row>
    <row r="317" spans="1:26">
      <c r="A317" t="s">
        <v>1311</v>
      </c>
      <c r="B317" t="s">
        <v>1278</v>
      </c>
      <c r="C317" t="s">
        <v>1330</v>
      </c>
      <c r="D317" t="s">
        <v>1316</v>
      </c>
      <c r="E317">
        <v>2.4080199999999999E-3</v>
      </c>
      <c r="F317">
        <v>4.5594399999999997E-3</v>
      </c>
      <c r="G317">
        <v>6.3506700000000001E-3</v>
      </c>
      <c r="H317">
        <v>6.3506700000000001E-3</v>
      </c>
      <c r="I317">
        <v>6.3506700000000001E-3</v>
      </c>
      <c r="J317">
        <v>8.0262800000000002E-3</v>
      </c>
      <c r="K317">
        <v>1.1144329999999999E-2</v>
      </c>
      <c r="L317">
        <v>1.424838E-2</v>
      </c>
      <c r="M317">
        <v>1.7953139999999999E-2</v>
      </c>
      <c r="N317">
        <v>2.1755245999999999E-2</v>
      </c>
      <c r="O317">
        <v>2.4756927000000001E-2</v>
      </c>
      <c r="P317">
        <v>2.7235255E-2</v>
      </c>
      <c r="Q317">
        <v>2.9507022299999901E-2</v>
      </c>
      <c r="R317">
        <v>3.09326277999999E-2</v>
      </c>
      <c r="S317">
        <v>3.12377842E-2</v>
      </c>
      <c r="T317">
        <v>3.06454439E-2</v>
      </c>
      <c r="U317">
        <v>2.94717545999999E-2</v>
      </c>
      <c r="V317">
        <v>2.7992124199999999E-2</v>
      </c>
      <c r="W317">
        <v>2.6977099299999901E-2</v>
      </c>
      <c r="X317">
        <v>2.66844982E-2</v>
      </c>
      <c r="Y317">
        <v>2.6927691699999999E-2</v>
      </c>
      <c r="Z317" s="142" t="s">
        <v>1091</v>
      </c>
    </row>
    <row r="318" spans="1:26">
      <c r="A318" t="s">
        <v>1311</v>
      </c>
      <c r="B318" t="s">
        <v>1278</v>
      </c>
      <c r="C318" t="s">
        <v>1329</v>
      </c>
      <c r="D318" t="s">
        <v>1320</v>
      </c>
      <c r="E318">
        <v>0</v>
      </c>
      <c r="F318">
        <v>0</v>
      </c>
      <c r="G318">
        <v>0</v>
      </c>
      <c r="H318">
        <v>0</v>
      </c>
      <c r="I318">
        <v>0</v>
      </c>
      <c r="J318">
        <v>0</v>
      </c>
      <c r="K318">
        <v>0</v>
      </c>
      <c r="L318">
        <v>0</v>
      </c>
      <c r="M318">
        <v>0</v>
      </c>
      <c r="N318">
        <v>0</v>
      </c>
      <c r="O318">
        <v>0</v>
      </c>
      <c r="P318">
        <v>1.46783E-2</v>
      </c>
      <c r="Q318">
        <v>3.59615E-2</v>
      </c>
      <c r="R318">
        <v>6.4608100000000002E-2</v>
      </c>
      <c r="S318">
        <v>9.5189599999999999E-2</v>
      </c>
      <c r="T318">
        <v>0.12183118</v>
      </c>
      <c r="U318">
        <v>0.14431653999999999</v>
      </c>
      <c r="V318">
        <v>0.166145347</v>
      </c>
      <c r="W318">
        <v>0.19004386100000001</v>
      </c>
      <c r="X318">
        <v>0.2163474591</v>
      </c>
      <c r="Y318">
        <v>0.24465324990999901</v>
      </c>
      <c r="Z318" s="142" t="s">
        <v>1091</v>
      </c>
    </row>
    <row r="319" spans="1:26">
      <c r="A319" t="s">
        <v>1311</v>
      </c>
      <c r="B319" t="s">
        <v>1278</v>
      </c>
      <c r="C319" t="s">
        <v>1329</v>
      </c>
      <c r="D319" t="s">
        <v>1313</v>
      </c>
      <c r="E319">
        <v>0.10490099999999999</v>
      </c>
      <c r="F319">
        <v>7.2836300000000007E-2</v>
      </c>
      <c r="G319">
        <v>8.6273500000000003E-2</v>
      </c>
      <c r="H319">
        <v>5.9399300000000002E-2</v>
      </c>
      <c r="I319">
        <v>3.7171700000000002E-2</v>
      </c>
      <c r="J319">
        <v>4.0049089999999898E-2</v>
      </c>
      <c r="K319">
        <v>4.4376659999999998E-2</v>
      </c>
      <c r="L319">
        <v>5.0064279999999899E-2</v>
      </c>
      <c r="M319">
        <v>5.9722509999999999E-2</v>
      </c>
      <c r="N319">
        <v>7.3188690000000001E-2</v>
      </c>
      <c r="O319">
        <v>8.5501428999999907E-2</v>
      </c>
      <c r="P319">
        <v>9.3158149999999995E-2</v>
      </c>
      <c r="Q319">
        <v>0.1002839426</v>
      </c>
      <c r="R319">
        <v>0.10707997916000001</v>
      </c>
      <c r="S319">
        <v>0.11358702347999999</v>
      </c>
      <c r="T319">
        <v>0.120380440913</v>
      </c>
      <c r="U319">
        <v>0.1277023817174</v>
      </c>
      <c r="V319">
        <v>0.13530833095270001</v>
      </c>
      <c r="W319">
        <v>0.14239565888069999</v>
      </c>
      <c r="X319">
        <v>0.14829846270949901</v>
      </c>
      <c r="Y319">
        <v>0.153263797881</v>
      </c>
      <c r="Z319" s="142" t="s">
        <v>1091</v>
      </c>
    </row>
    <row r="320" spans="1:26">
      <c r="A320" t="s">
        <v>1311</v>
      </c>
      <c r="B320" t="s">
        <v>1278</v>
      </c>
      <c r="C320" t="s">
        <v>1329</v>
      </c>
      <c r="D320" t="s">
        <v>1312</v>
      </c>
      <c r="E320">
        <v>0</v>
      </c>
      <c r="F320">
        <v>0</v>
      </c>
      <c r="G320">
        <v>9.9124500000000004E-2</v>
      </c>
      <c r="H320">
        <v>4.9311099999999997E-2</v>
      </c>
      <c r="I320">
        <v>5.6636600000000002E-2</v>
      </c>
      <c r="J320">
        <v>6.173493E-2</v>
      </c>
      <c r="K320">
        <v>7.2151309999999996E-2</v>
      </c>
      <c r="L320">
        <v>8.9125289999999996E-2</v>
      </c>
      <c r="M320">
        <v>0.12329289</v>
      </c>
      <c r="N320">
        <v>0.17188818</v>
      </c>
      <c r="O320">
        <v>0.21414169</v>
      </c>
      <c r="P320">
        <v>0.24237625399999899</v>
      </c>
      <c r="Q320">
        <v>0.27313771019999999</v>
      </c>
      <c r="R320">
        <v>0.30843638139999902</v>
      </c>
      <c r="S320">
        <v>0.34646047600999902</v>
      </c>
      <c r="T320">
        <v>0.38672153989699998</v>
      </c>
      <c r="U320">
        <v>0.42923089659300001</v>
      </c>
      <c r="V320">
        <v>0.47337118836339998</v>
      </c>
      <c r="W320">
        <v>0.51789036130019905</v>
      </c>
      <c r="X320">
        <v>0.55938008803899997</v>
      </c>
      <c r="Y320">
        <v>0.59752561359</v>
      </c>
      <c r="Z320" s="142" t="s">
        <v>1091</v>
      </c>
    </row>
    <row r="321" spans="1:26">
      <c r="A321" t="s">
        <v>1311</v>
      </c>
      <c r="B321" t="s">
        <v>1278</v>
      </c>
      <c r="C321" t="s">
        <v>1329</v>
      </c>
      <c r="D321" t="s">
        <v>1314</v>
      </c>
      <c r="E321">
        <v>0</v>
      </c>
      <c r="F321">
        <v>1.79017E-2</v>
      </c>
      <c r="G321">
        <v>0</v>
      </c>
      <c r="H321">
        <v>0</v>
      </c>
      <c r="I321">
        <v>8.5377000000000005E-3</v>
      </c>
      <c r="J321">
        <v>9.1383839999999994E-3</v>
      </c>
      <c r="K321">
        <v>1.0081809000000001E-2</v>
      </c>
      <c r="L321">
        <v>1.1370049E-2</v>
      </c>
      <c r="M321">
        <v>1.3578226999999899E-2</v>
      </c>
      <c r="N321">
        <v>1.6694119E-2</v>
      </c>
      <c r="O321">
        <v>1.9531290999999999E-2</v>
      </c>
      <c r="P321">
        <v>2.1093854499999901E-2</v>
      </c>
      <c r="Q321">
        <v>2.2461903919999901E-2</v>
      </c>
      <c r="R321">
        <v>2.3616906409999999E-2</v>
      </c>
      <c r="S321">
        <v>2.4628242070999999E-2</v>
      </c>
      <c r="T321">
        <v>2.5738840123100001E-2</v>
      </c>
      <c r="U321">
        <v>2.6929050740100002E-2</v>
      </c>
      <c r="V321">
        <v>2.8045744786900001E-2</v>
      </c>
      <c r="W321">
        <v>2.9006931385479998E-2</v>
      </c>
      <c r="X321">
        <v>2.97360303559999E-2</v>
      </c>
      <c r="Y321">
        <v>3.0283470354599999E-2</v>
      </c>
      <c r="Z321" s="142" t="s">
        <v>1091</v>
      </c>
    </row>
    <row r="322" spans="1:26">
      <c r="A322" t="s">
        <v>1311</v>
      </c>
      <c r="B322" t="s">
        <v>1278</v>
      </c>
      <c r="C322" t="s">
        <v>1328</v>
      </c>
      <c r="D322" t="s">
        <v>1314</v>
      </c>
      <c r="E322">
        <v>0.13567199999999999</v>
      </c>
      <c r="F322">
        <v>0.37614999999999998</v>
      </c>
      <c r="G322">
        <v>0.30483399999999999</v>
      </c>
      <c r="H322">
        <v>0.38522899999999999</v>
      </c>
      <c r="I322">
        <v>0.429475</v>
      </c>
      <c r="J322">
        <v>0.43373600000000001</v>
      </c>
      <c r="K322">
        <v>0.465723</v>
      </c>
      <c r="L322">
        <v>0.49264400000000003</v>
      </c>
      <c r="M322">
        <v>0.51512400000000003</v>
      </c>
      <c r="N322">
        <v>0.530783</v>
      </c>
      <c r="O322">
        <v>0.54093999999999998</v>
      </c>
      <c r="P322">
        <v>0.54283000000000003</v>
      </c>
      <c r="Q322">
        <v>0.55539899999999998</v>
      </c>
      <c r="R322">
        <v>0.578816</v>
      </c>
      <c r="S322">
        <v>0.60561100000000001</v>
      </c>
      <c r="T322">
        <v>0.62707100000000005</v>
      </c>
      <c r="U322">
        <v>0.63624700000000001</v>
      </c>
      <c r="V322">
        <v>0.636625</v>
      </c>
      <c r="W322">
        <v>0.62149600000000005</v>
      </c>
      <c r="X322">
        <v>0.59692599999999996</v>
      </c>
      <c r="Y322">
        <v>0.57273200000000002</v>
      </c>
      <c r="Z322" s="142" t="s">
        <v>1091</v>
      </c>
    </row>
    <row r="323" spans="1:26">
      <c r="A323" t="s">
        <v>1311</v>
      </c>
      <c r="B323" t="s">
        <v>1278</v>
      </c>
      <c r="C323" t="s">
        <v>1328</v>
      </c>
      <c r="D323" t="s">
        <v>1316</v>
      </c>
      <c r="E323">
        <v>0.124914</v>
      </c>
      <c r="F323">
        <v>0.227715</v>
      </c>
      <c r="G323">
        <v>0.42396699999999998</v>
      </c>
      <c r="H323">
        <v>0.69976499999999997</v>
      </c>
      <c r="I323">
        <v>0.72337399999999996</v>
      </c>
      <c r="J323">
        <v>0.79832899999999996</v>
      </c>
      <c r="K323">
        <v>0.87524900000000005</v>
      </c>
      <c r="L323">
        <v>0.94622399999999995</v>
      </c>
      <c r="M323">
        <v>0.99756800000000001</v>
      </c>
      <c r="N323">
        <v>1.0355399999999999</v>
      </c>
      <c r="O323">
        <v>1.08948</v>
      </c>
      <c r="P323">
        <v>1.1591800000000001</v>
      </c>
      <c r="Q323">
        <v>1.2138199999999999</v>
      </c>
      <c r="R323">
        <v>1.24533</v>
      </c>
      <c r="S323">
        <v>1.2626900000000001</v>
      </c>
      <c r="T323">
        <v>1.2805500000000001</v>
      </c>
      <c r="U323">
        <v>1.3004500000000001</v>
      </c>
      <c r="V323">
        <v>1.3138700000000001</v>
      </c>
      <c r="W323">
        <v>1.3299700000000001</v>
      </c>
      <c r="X323">
        <v>1.3431999999999999</v>
      </c>
      <c r="Y323">
        <v>1.3461099999999999</v>
      </c>
      <c r="Z323" s="142" t="s">
        <v>1091</v>
      </c>
    </row>
    <row r="324" spans="1:26">
      <c r="A324" t="s">
        <v>1311</v>
      </c>
      <c r="B324" t="s">
        <v>1278</v>
      </c>
      <c r="C324" t="s">
        <v>1327</v>
      </c>
      <c r="D324" t="s">
        <v>1319</v>
      </c>
      <c r="E324">
        <v>0</v>
      </c>
      <c r="F324">
        <v>0</v>
      </c>
      <c r="G324">
        <v>0</v>
      </c>
      <c r="H324">
        <v>0</v>
      </c>
      <c r="I324">
        <v>0</v>
      </c>
      <c r="J324" s="625">
        <v>1.3300899999999999E-6</v>
      </c>
      <c r="K324" s="625">
        <v>2.5745779999999999E-5</v>
      </c>
      <c r="L324" s="625">
        <v>7.5274542999999997E-5</v>
      </c>
      <c r="M324" s="625">
        <v>1.4661834099999999E-4</v>
      </c>
      <c r="N324" s="625">
        <v>2.2595885E-4</v>
      </c>
      <c r="O324" s="625">
        <v>3.4063425000000001E-4</v>
      </c>
      <c r="P324" s="625">
        <v>4.6099379999999998E-4</v>
      </c>
      <c r="Q324" s="625">
        <v>5.6863839999999905E-4</v>
      </c>
      <c r="R324" s="625">
        <v>6.5065719999999997E-4</v>
      </c>
      <c r="S324" s="625">
        <v>7.0672710000000002E-4</v>
      </c>
      <c r="T324" s="625">
        <v>7.45647E-4</v>
      </c>
      <c r="U324" s="625">
        <v>7.8244610000000004E-4</v>
      </c>
      <c r="V324" s="625">
        <v>8.2422929999999999E-4</v>
      </c>
      <c r="W324" s="625">
        <v>8.7909839999999995E-4</v>
      </c>
      <c r="X324" s="625">
        <v>9.511732E-4</v>
      </c>
      <c r="Y324">
        <v>1.0365006999999999E-3</v>
      </c>
      <c r="Z324" s="142" t="s">
        <v>1091</v>
      </c>
    </row>
    <row r="325" spans="1:26">
      <c r="A325" t="s">
        <v>1311</v>
      </c>
      <c r="B325" t="s">
        <v>1278</v>
      </c>
      <c r="C325" t="s">
        <v>1327</v>
      </c>
      <c r="D325" t="s">
        <v>1322</v>
      </c>
      <c r="E325">
        <v>0</v>
      </c>
      <c r="F325">
        <v>0</v>
      </c>
      <c r="G325">
        <v>0</v>
      </c>
      <c r="H325">
        <v>0</v>
      </c>
      <c r="I325">
        <v>0</v>
      </c>
      <c r="J325" s="625">
        <v>1.2774600000000001E-4</v>
      </c>
      <c r="K325" s="625">
        <v>7.4896700000000001E-4</v>
      </c>
      <c r="L325">
        <v>1.9162348E-3</v>
      </c>
      <c r="M325">
        <v>3.4194921000000001E-3</v>
      </c>
      <c r="N325">
        <v>4.7590150000000001E-3</v>
      </c>
      <c r="O325">
        <v>6.1668649999999997E-3</v>
      </c>
      <c r="P325">
        <v>7.18985799999999E-3</v>
      </c>
      <c r="Q325">
        <v>7.867275E-3</v>
      </c>
      <c r="R325">
        <v>8.2670799999999996E-3</v>
      </c>
      <c r="S325">
        <v>8.5108709999999997E-3</v>
      </c>
      <c r="T325">
        <v>8.6652489999999999E-3</v>
      </c>
      <c r="U325">
        <v>8.7403450000000001E-3</v>
      </c>
      <c r="V325">
        <v>8.7554569999999995E-3</v>
      </c>
      <c r="W325">
        <v>8.7330979999999999E-3</v>
      </c>
      <c r="X325">
        <v>8.6742989999999999E-3</v>
      </c>
      <c r="Y325">
        <v>8.5842399999999999E-3</v>
      </c>
      <c r="Z325" s="142" t="s">
        <v>1091</v>
      </c>
    </row>
    <row r="326" spans="1:26">
      <c r="A326" t="s">
        <v>1311</v>
      </c>
      <c r="B326" t="s">
        <v>1278</v>
      </c>
      <c r="C326" t="s">
        <v>1327</v>
      </c>
      <c r="D326" t="s">
        <v>1312</v>
      </c>
      <c r="E326">
        <v>0</v>
      </c>
      <c r="F326">
        <v>0</v>
      </c>
      <c r="G326">
        <v>0</v>
      </c>
      <c r="H326">
        <v>1.7162799999999999E-3</v>
      </c>
      <c r="I326" s="625">
        <v>7.1160199999999998E-4</v>
      </c>
      <c r="J326" s="625">
        <v>9.9470409999999993E-4</v>
      </c>
      <c r="K326">
        <v>1.7223011999999999E-3</v>
      </c>
      <c r="L326">
        <v>2.8625250999999999E-3</v>
      </c>
      <c r="M326">
        <v>4.42131693999999E-3</v>
      </c>
      <c r="N326">
        <v>6.2236403999999896E-3</v>
      </c>
      <c r="O326">
        <v>8.8578700999999999E-3</v>
      </c>
      <c r="P326">
        <v>1.1330698E-2</v>
      </c>
      <c r="Q326">
        <v>1.3473331E-2</v>
      </c>
      <c r="R326">
        <v>1.53171679999999E-2</v>
      </c>
      <c r="S326">
        <v>1.7102334E-2</v>
      </c>
      <c r="T326">
        <v>1.8950456000000001E-2</v>
      </c>
      <c r="U326">
        <v>2.0869396999999901E-2</v>
      </c>
      <c r="V326">
        <v>2.2837174999999901E-2</v>
      </c>
      <c r="W326">
        <v>2.4865112000000002E-2</v>
      </c>
      <c r="X326">
        <v>2.6915634000000001E-2</v>
      </c>
      <c r="Y326">
        <v>2.9053393999999899E-2</v>
      </c>
      <c r="Z326" s="142" t="s">
        <v>1091</v>
      </c>
    </row>
    <row r="327" spans="1:26">
      <c r="A327" t="s">
        <v>1311</v>
      </c>
      <c r="B327" t="s">
        <v>1278</v>
      </c>
      <c r="C327" t="s">
        <v>1327</v>
      </c>
      <c r="D327" t="s">
        <v>1314</v>
      </c>
      <c r="E327">
        <v>0</v>
      </c>
      <c r="F327">
        <v>0</v>
      </c>
      <c r="G327">
        <v>1.5864989999999999E-2</v>
      </c>
      <c r="H327">
        <v>1.335327E-2</v>
      </c>
      <c r="I327">
        <v>3.059972E-2</v>
      </c>
      <c r="J327">
        <v>3.4899390000000002E-2</v>
      </c>
      <c r="K327">
        <v>3.9732660000000003E-2</v>
      </c>
      <c r="L327">
        <v>4.3020006E-2</v>
      </c>
      <c r="M327">
        <v>4.5069365E-2</v>
      </c>
      <c r="N327">
        <v>4.6863635000000001E-2</v>
      </c>
      <c r="O327">
        <v>4.6629386999999897E-2</v>
      </c>
      <c r="P327">
        <v>4.693787E-2</v>
      </c>
      <c r="Q327">
        <v>4.8392060000000001E-2</v>
      </c>
      <c r="R327">
        <v>5.0328429999999903E-2</v>
      </c>
      <c r="S327">
        <v>5.2279319999999997E-2</v>
      </c>
      <c r="T327">
        <v>5.3892059999999999E-2</v>
      </c>
      <c r="U327">
        <v>5.5048100000000003E-2</v>
      </c>
      <c r="V327">
        <v>5.5837849999999897E-2</v>
      </c>
      <c r="W327">
        <v>5.6377480000000001E-2</v>
      </c>
      <c r="X327">
        <v>5.6706409999999999E-2</v>
      </c>
      <c r="Y327">
        <v>5.6966559999999999E-2</v>
      </c>
      <c r="Z327" s="142" t="s">
        <v>1091</v>
      </c>
    </row>
    <row r="328" spans="1:26">
      <c r="A328" t="s">
        <v>1311</v>
      </c>
      <c r="B328" t="s">
        <v>1278</v>
      </c>
      <c r="C328" t="s">
        <v>1326</v>
      </c>
      <c r="D328" t="s">
        <v>1314</v>
      </c>
      <c r="E328">
        <v>6.1659800000000001E-2</v>
      </c>
      <c r="F328">
        <v>0.136798</v>
      </c>
      <c r="G328">
        <v>0.17685899999999999</v>
      </c>
      <c r="H328">
        <v>0.23152800000000001</v>
      </c>
      <c r="I328">
        <v>0.30704300000000001</v>
      </c>
      <c r="J328">
        <v>0.31503999999999999</v>
      </c>
      <c r="K328">
        <v>0.32912799999999998</v>
      </c>
      <c r="L328">
        <v>0.34033000000000002</v>
      </c>
      <c r="M328">
        <v>0.34872199999999998</v>
      </c>
      <c r="N328">
        <v>0.35397299999999998</v>
      </c>
      <c r="O328">
        <v>0.35581099999999999</v>
      </c>
      <c r="P328">
        <v>0.353684</v>
      </c>
      <c r="Q328">
        <v>0.349991</v>
      </c>
      <c r="R328">
        <v>0.34337600000000001</v>
      </c>
      <c r="S328">
        <v>0.33519900000000002</v>
      </c>
      <c r="T328">
        <v>0.32583200000000001</v>
      </c>
      <c r="U328">
        <v>0.31526199999999999</v>
      </c>
      <c r="V328">
        <v>0.30405799999999999</v>
      </c>
      <c r="W328">
        <v>0.29291200000000001</v>
      </c>
      <c r="X328">
        <v>0.28183399999999997</v>
      </c>
      <c r="Y328">
        <v>0.27091700000000002</v>
      </c>
      <c r="Z328" s="142" t="s">
        <v>1091</v>
      </c>
    </row>
    <row r="329" spans="1:26">
      <c r="A329" t="s">
        <v>1311</v>
      </c>
      <c r="B329" t="s">
        <v>1278</v>
      </c>
      <c r="C329" t="s">
        <v>1324</v>
      </c>
      <c r="D329" t="s">
        <v>1318</v>
      </c>
      <c r="E329">
        <v>0.38197599999999998</v>
      </c>
      <c r="F329">
        <v>0.371861</v>
      </c>
      <c r="G329">
        <v>0.43878400000000001</v>
      </c>
      <c r="H329">
        <v>0.46085100000000001</v>
      </c>
      <c r="I329">
        <v>0.37279800000000002</v>
      </c>
      <c r="J329">
        <v>0.3983006</v>
      </c>
      <c r="K329">
        <v>0.43037832999999998</v>
      </c>
      <c r="L329">
        <v>0.455861091</v>
      </c>
      <c r="M329">
        <v>0.47024102600000001</v>
      </c>
      <c r="N329">
        <v>0.47405465599999902</v>
      </c>
      <c r="O329">
        <v>0.47749083730000003</v>
      </c>
      <c r="P329">
        <v>0.48278547630000002</v>
      </c>
      <c r="Q329">
        <v>0.48445922179000001</v>
      </c>
      <c r="R329">
        <v>0.48147894653000001</v>
      </c>
      <c r="S329">
        <v>0.47601938217999901</v>
      </c>
      <c r="T329">
        <v>0.47076062359999898</v>
      </c>
      <c r="U329">
        <v>0.46484007100000002</v>
      </c>
      <c r="V329">
        <v>0.45682710710000002</v>
      </c>
      <c r="W329">
        <v>0.44654266240000001</v>
      </c>
      <c r="X329">
        <v>0.435372875099999</v>
      </c>
      <c r="Y329">
        <v>0.42446081520000001</v>
      </c>
      <c r="Z329" s="142" t="s">
        <v>1091</v>
      </c>
    </row>
    <row r="330" spans="1:26">
      <c r="A330" t="s">
        <v>1311</v>
      </c>
      <c r="B330" t="s">
        <v>1278</v>
      </c>
      <c r="C330" t="s">
        <v>1324</v>
      </c>
      <c r="D330" t="s">
        <v>1312</v>
      </c>
      <c r="E330">
        <v>0</v>
      </c>
      <c r="F330">
        <v>0</v>
      </c>
      <c r="G330">
        <v>5.38871E-2</v>
      </c>
      <c r="H330">
        <v>7.7745900000000007E-2</v>
      </c>
      <c r="I330">
        <v>0.26260499999999998</v>
      </c>
      <c r="J330">
        <v>0.2805646</v>
      </c>
      <c r="K330">
        <v>0.30452239949999999</v>
      </c>
      <c r="L330">
        <v>0.327022618199999</v>
      </c>
      <c r="M330">
        <v>0.35084149710000001</v>
      </c>
      <c r="N330">
        <v>0.37499326989999898</v>
      </c>
      <c r="O330">
        <v>0.39419531559999899</v>
      </c>
      <c r="P330">
        <v>0.40850731369999999</v>
      </c>
      <c r="Q330">
        <v>0.42068158709999998</v>
      </c>
      <c r="R330">
        <v>0.43059195581999998</v>
      </c>
      <c r="S330">
        <v>0.43737979859999998</v>
      </c>
      <c r="T330">
        <v>0.44014722480000001</v>
      </c>
      <c r="U330">
        <v>0.43963882469999999</v>
      </c>
      <c r="V330">
        <v>0.437149313899999</v>
      </c>
      <c r="W330">
        <v>0.43358235750000002</v>
      </c>
      <c r="X330">
        <v>0.42887764690000002</v>
      </c>
      <c r="Y330">
        <v>0.42310847150000003</v>
      </c>
      <c r="Z330" s="142" t="s">
        <v>1091</v>
      </c>
    </row>
    <row r="331" spans="1:26">
      <c r="A331" t="s">
        <v>1311</v>
      </c>
      <c r="B331" t="s">
        <v>1278</v>
      </c>
      <c r="C331" t="s">
        <v>1324</v>
      </c>
      <c r="D331" t="s">
        <v>1325</v>
      </c>
      <c r="E331">
        <v>0</v>
      </c>
      <c r="F331">
        <v>0</v>
      </c>
      <c r="G331">
        <v>0</v>
      </c>
      <c r="H331">
        <v>0</v>
      </c>
      <c r="I331">
        <v>0</v>
      </c>
      <c r="J331">
        <v>0</v>
      </c>
      <c r="K331" s="625">
        <v>1.4823E-5</v>
      </c>
      <c r="L331" s="625">
        <v>9.7665900000000003E-5</v>
      </c>
      <c r="M331" s="625">
        <v>4.1097630000000001E-4</v>
      </c>
      <c r="N331" s="625">
        <v>9.7967592999999992E-4</v>
      </c>
      <c r="O331">
        <v>1.4625187100000001E-3</v>
      </c>
      <c r="P331">
        <v>1.78130873E-3</v>
      </c>
      <c r="Q331">
        <v>2.1811503999999999E-3</v>
      </c>
      <c r="R331">
        <v>2.7252103000000001E-3</v>
      </c>
      <c r="S331">
        <v>3.2825712999999999E-3</v>
      </c>
      <c r="T331">
        <v>3.6788391999999998E-3</v>
      </c>
      <c r="U331">
        <v>3.9598013000000003E-3</v>
      </c>
      <c r="V331">
        <v>4.2477189999999996E-3</v>
      </c>
      <c r="W331">
        <v>4.5920539999999999E-3</v>
      </c>
      <c r="X331">
        <v>4.9238700000000003E-3</v>
      </c>
      <c r="Y331">
        <v>5.1924829999999899E-3</v>
      </c>
      <c r="Z331" s="142" t="s">
        <v>1091</v>
      </c>
    </row>
    <row r="332" spans="1:26">
      <c r="A332" t="s">
        <v>1311</v>
      </c>
      <c r="B332" t="s">
        <v>1278</v>
      </c>
      <c r="C332" t="s">
        <v>1324</v>
      </c>
      <c r="D332" t="s">
        <v>1314</v>
      </c>
      <c r="E332">
        <v>4.8144700000000004E-3</v>
      </c>
      <c r="F332">
        <v>4.3536199999999999E-3</v>
      </c>
      <c r="G332" s="625">
        <v>4.1864700000000002E-4</v>
      </c>
      <c r="H332" s="625">
        <v>2.0930699999999999E-4</v>
      </c>
      <c r="I332" s="625">
        <v>2.51139E-4</v>
      </c>
      <c r="J332" s="625">
        <v>2.6217249999999998E-4</v>
      </c>
      <c r="K332" s="625">
        <v>2.7603470999999899E-4</v>
      </c>
      <c r="L332" s="625">
        <v>2.8107100700000001E-4</v>
      </c>
      <c r="M332" s="625">
        <v>2.6608117799999998E-4</v>
      </c>
      <c r="N332" s="625">
        <v>2.38734689999999E-4</v>
      </c>
      <c r="O332" s="625">
        <v>2.2363263299999999E-4</v>
      </c>
      <c r="P332" s="625">
        <v>2.17338059999999E-4</v>
      </c>
      <c r="Q332" s="625">
        <v>2.1277134959999999E-4</v>
      </c>
      <c r="R332" s="625">
        <v>2.0753739409999899E-4</v>
      </c>
      <c r="S332" s="625">
        <v>2.021015264E-4</v>
      </c>
      <c r="T332" s="625">
        <v>1.9801849730000001E-4</v>
      </c>
      <c r="U332" s="625">
        <v>1.9391350730000001E-4</v>
      </c>
      <c r="V332" s="625">
        <v>1.8835203420000001E-4</v>
      </c>
      <c r="W332" s="625">
        <v>1.8188041390000001E-4</v>
      </c>
      <c r="X332" s="625">
        <v>1.7531826079999999E-4</v>
      </c>
      <c r="Y332" s="625">
        <v>1.6915789319999901E-4</v>
      </c>
      <c r="Z332" s="142" t="s">
        <v>1091</v>
      </c>
    </row>
    <row r="333" spans="1:26">
      <c r="A333" t="s">
        <v>1311</v>
      </c>
      <c r="B333" t="s">
        <v>1278</v>
      </c>
      <c r="C333" t="s">
        <v>1323</v>
      </c>
      <c r="D333" t="s">
        <v>1320</v>
      </c>
      <c r="E333">
        <v>0</v>
      </c>
      <c r="F333">
        <v>0</v>
      </c>
      <c r="G333">
        <v>0</v>
      </c>
      <c r="H333">
        <v>0</v>
      </c>
      <c r="I333">
        <v>0</v>
      </c>
      <c r="J333">
        <v>0</v>
      </c>
      <c r="K333">
        <v>7.9459800000000001E-3</v>
      </c>
      <c r="L333">
        <v>1.850212E-2</v>
      </c>
      <c r="M333">
        <v>2.9389579999999998E-2</v>
      </c>
      <c r="N333">
        <v>3.8288890999999999E-2</v>
      </c>
      <c r="O333">
        <v>4.8297563000000002E-2</v>
      </c>
      <c r="P333">
        <v>5.5914534999999897E-2</v>
      </c>
      <c r="Q333">
        <v>6.085836E-2</v>
      </c>
      <c r="R333">
        <v>6.2861620000000007E-2</v>
      </c>
      <c r="S333">
        <v>6.2177169999999997E-2</v>
      </c>
      <c r="T333">
        <v>5.986358E-2</v>
      </c>
      <c r="U333">
        <v>5.6816939999999899E-2</v>
      </c>
      <c r="V333">
        <v>5.3525559999999903E-2</v>
      </c>
      <c r="W333">
        <v>5.0668399999999898E-2</v>
      </c>
      <c r="X333">
        <v>4.8376189999999999E-2</v>
      </c>
      <c r="Y333">
        <v>4.6393509999999999E-2</v>
      </c>
      <c r="Z333" s="142" t="s">
        <v>1091</v>
      </c>
    </row>
    <row r="334" spans="1:26">
      <c r="A334" t="s">
        <v>1311</v>
      </c>
      <c r="B334" t="s">
        <v>1278</v>
      </c>
      <c r="C334" t="s">
        <v>1323</v>
      </c>
      <c r="D334" t="s">
        <v>1318</v>
      </c>
      <c r="E334">
        <v>0</v>
      </c>
      <c r="F334">
        <v>0</v>
      </c>
      <c r="G334">
        <v>0</v>
      </c>
      <c r="H334">
        <v>0</v>
      </c>
      <c r="I334">
        <v>0</v>
      </c>
      <c r="J334">
        <v>0</v>
      </c>
      <c r="K334">
        <v>9.3743199999999999E-2</v>
      </c>
      <c r="L334">
        <v>0.21713550000000001</v>
      </c>
      <c r="M334">
        <v>0.34181629999999902</v>
      </c>
      <c r="N334">
        <v>0.43810110000000002</v>
      </c>
      <c r="O334">
        <v>0.53259469999999998</v>
      </c>
      <c r="P334">
        <v>0.58483169999999995</v>
      </c>
      <c r="Q334">
        <v>0.59998889999999905</v>
      </c>
      <c r="R334">
        <v>0.58961540000000001</v>
      </c>
      <c r="S334">
        <v>0.56384590000000001</v>
      </c>
      <c r="T334">
        <v>0.53017230000000004</v>
      </c>
      <c r="U334">
        <v>0.49064969999999902</v>
      </c>
      <c r="V334">
        <v>0.44797729999999902</v>
      </c>
      <c r="W334">
        <v>0.4054836</v>
      </c>
      <c r="X334">
        <v>0.36455779999999999</v>
      </c>
      <c r="Y334">
        <v>0.32655469999999998</v>
      </c>
      <c r="Z334" s="142" t="s">
        <v>1091</v>
      </c>
    </row>
    <row r="335" spans="1:26">
      <c r="A335" t="s">
        <v>1311</v>
      </c>
      <c r="B335" t="s">
        <v>1278</v>
      </c>
      <c r="C335" t="s">
        <v>1323</v>
      </c>
      <c r="D335" t="s">
        <v>1313</v>
      </c>
      <c r="E335">
        <v>0.53015699999999999</v>
      </c>
      <c r="F335">
        <v>1.05776</v>
      </c>
      <c r="G335">
        <v>1.7249620000000001</v>
      </c>
      <c r="H335">
        <v>2.6484830000000001</v>
      </c>
      <c r="I335">
        <v>3.38103</v>
      </c>
      <c r="J335">
        <v>2.8724940000000001</v>
      </c>
      <c r="K335">
        <v>3.9058427999999998</v>
      </c>
      <c r="L335">
        <v>4.6712357000000004</v>
      </c>
      <c r="M335">
        <v>5.2810946000000003</v>
      </c>
      <c r="N335">
        <v>5.8487530999999997</v>
      </c>
      <c r="O335">
        <v>6.1520800999999903</v>
      </c>
      <c r="P335">
        <v>6.3617952999999998</v>
      </c>
      <c r="Q335">
        <v>6.4815503999999997</v>
      </c>
      <c r="R335">
        <v>6.5067412999999998</v>
      </c>
      <c r="S335">
        <v>6.4229285999999997</v>
      </c>
      <c r="T335">
        <v>6.2398845999999999</v>
      </c>
      <c r="U335">
        <v>5.9874144999999999</v>
      </c>
      <c r="V335">
        <v>5.6904164999999898</v>
      </c>
      <c r="W335">
        <v>5.3707029000000004</v>
      </c>
      <c r="X335">
        <v>5.0345902000000002</v>
      </c>
      <c r="Y335">
        <v>4.6966134999999998</v>
      </c>
      <c r="Z335" s="142" t="s">
        <v>1091</v>
      </c>
    </row>
    <row r="336" spans="1:26">
      <c r="A336" t="s">
        <v>1311</v>
      </c>
      <c r="B336" t="s">
        <v>1278</v>
      </c>
      <c r="C336" t="s">
        <v>1323</v>
      </c>
      <c r="D336" t="s">
        <v>1312</v>
      </c>
      <c r="E336">
        <v>1.35885E-2</v>
      </c>
      <c r="F336">
        <v>5.0460699999999997E-2</v>
      </c>
      <c r="G336">
        <v>0.2021838</v>
      </c>
      <c r="H336">
        <v>0.22323889999999999</v>
      </c>
      <c r="I336">
        <v>0.37472850000000002</v>
      </c>
      <c r="J336">
        <v>0.31837510000000002</v>
      </c>
      <c r="K336">
        <v>0.50230173300000003</v>
      </c>
      <c r="L336">
        <v>0.68524827600000005</v>
      </c>
      <c r="M336">
        <v>0.85744940800000002</v>
      </c>
      <c r="N336">
        <v>1.0063290389999999</v>
      </c>
      <c r="O336">
        <v>1.131394115</v>
      </c>
      <c r="P336">
        <v>1.230989017</v>
      </c>
      <c r="Q336">
        <v>1.3048827539999901</v>
      </c>
      <c r="R336">
        <v>1.3523204789999901</v>
      </c>
      <c r="S336">
        <v>1.371950435</v>
      </c>
      <c r="T336">
        <v>1.36541803499999</v>
      </c>
      <c r="U336">
        <v>1.33742750299999</v>
      </c>
      <c r="V336">
        <v>1.2926027170000001</v>
      </c>
      <c r="W336">
        <v>1.237920871</v>
      </c>
      <c r="X336">
        <v>1.175973215</v>
      </c>
      <c r="Y336">
        <v>1.1107240410000001</v>
      </c>
      <c r="Z336" s="142" t="s">
        <v>1091</v>
      </c>
    </row>
    <row r="337" spans="1:26">
      <c r="A337" t="s">
        <v>1311</v>
      </c>
      <c r="B337" t="s">
        <v>1278</v>
      </c>
      <c r="C337" t="s">
        <v>1323</v>
      </c>
      <c r="D337" t="s">
        <v>1314</v>
      </c>
      <c r="E337">
        <v>3.1287391000000002E-3</v>
      </c>
      <c r="F337">
        <v>3.6794947000000001E-2</v>
      </c>
      <c r="G337">
        <v>3.9474659999999898E-2</v>
      </c>
      <c r="H337">
        <v>2.8169481999999999E-2</v>
      </c>
      <c r="I337">
        <v>3.0639922999999999E-2</v>
      </c>
      <c r="J337">
        <v>2.6032377999999998E-2</v>
      </c>
      <c r="K337">
        <v>4.3827969929999898E-2</v>
      </c>
      <c r="L337">
        <v>6.3258604280000005E-2</v>
      </c>
      <c r="M337">
        <v>8.270097303E-2</v>
      </c>
      <c r="N337">
        <v>9.9828356957E-2</v>
      </c>
      <c r="O337">
        <v>0.11570476093</v>
      </c>
      <c r="P337">
        <v>0.12947925715</v>
      </c>
      <c r="Q337">
        <v>0.14092371846000001</v>
      </c>
      <c r="R337">
        <v>0.14969353570999899</v>
      </c>
      <c r="S337">
        <v>0.15539725656</v>
      </c>
      <c r="T337">
        <v>0.15791299681000001</v>
      </c>
      <c r="U337">
        <v>0.15761861431999999</v>
      </c>
      <c r="V337">
        <v>0.1549384794</v>
      </c>
      <c r="W337">
        <v>0.15067304750999999</v>
      </c>
      <c r="X337">
        <v>0.14512506417000001</v>
      </c>
      <c r="Y337">
        <v>0.13881167619000001</v>
      </c>
      <c r="Z337" s="142" t="s">
        <v>1091</v>
      </c>
    </row>
    <row r="338" spans="1:26">
      <c r="A338" t="s">
        <v>1311</v>
      </c>
      <c r="B338" t="s">
        <v>1278</v>
      </c>
      <c r="C338" t="s">
        <v>1323</v>
      </c>
      <c r="D338" t="s">
        <v>1316</v>
      </c>
      <c r="E338">
        <v>1.2808732E-2</v>
      </c>
      <c r="F338">
        <v>1.4487755E-2</v>
      </c>
      <c r="G338">
        <v>0</v>
      </c>
      <c r="H338">
        <v>0</v>
      </c>
      <c r="I338">
        <v>0</v>
      </c>
      <c r="J338">
        <v>0</v>
      </c>
      <c r="K338">
        <v>0</v>
      </c>
      <c r="L338">
        <v>0</v>
      </c>
      <c r="M338">
        <v>0</v>
      </c>
      <c r="N338">
        <v>0</v>
      </c>
      <c r="O338">
        <v>0</v>
      </c>
      <c r="P338">
        <v>0</v>
      </c>
      <c r="Q338">
        <v>0</v>
      </c>
      <c r="R338">
        <v>0</v>
      </c>
      <c r="S338">
        <v>0</v>
      </c>
      <c r="T338">
        <v>0</v>
      </c>
      <c r="U338">
        <v>0</v>
      </c>
      <c r="V338">
        <v>0</v>
      </c>
      <c r="W338">
        <v>0</v>
      </c>
      <c r="X338">
        <v>0</v>
      </c>
      <c r="Y338">
        <v>0</v>
      </c>
      <c r="Z338" s="142" t="s">
        <v>1091</v>
      </c>
    </row>
    <row r="339" spans="1:26">
      <c r="A339" t="s">
        <v>1311</v>
      </c>
      <c r="B339" t="s">
        <v>1278</v>
      </c>
      <c r="C339" t="s">
        <v>1321</v>
      </c>
      <c r="D339" t="s">
        <v>1319</v>
      </c>
      <c r="E339">
        <v>0</v>
      </c>
      <c r="F339">
        <v>0</v>
      </c>
      <c r="G339">
        <v>0</v>
      </c>
      <c r="H339">
        <v>0</v>
      </c>
      <c r="I339">
        <v>0</v>
      </c>
      <c r="J339" s="625">
        <v>1.77422E-4</v>
      </c>
      <c r="K339">
        <v>3.1127730000000001E-3</v>
      </c>
      <c r="L339">
        <v>8.0797510999999992E-3</v>
      </c>
      <c r="M339">
        <v>1.3400136300000001E-2</v>
      </c>
      <c r="N339">
        <v>1.654715E-2</v>
      </c>
      <c r="O339">
        <v>1.9780889999999999E-2</v>
      </c>
      <c r="P339">
        <v>2.1393679999999901E-2</v>
      </c>
      <c r="Q339">
        <v>2.1409520000000001E-2</v>
      </c>
      <c r="R339">
        <v>2.0197719999999999E-2</v>
      </c>
      <c r="S339">
        <v>1.830762E-2</v>
      </c>
      <c r="T339">
        <v>1.6245229999999999E-2</v>
      </c>
      <c r="U339">
        <v>1.43297499999999E-2</v>
      </c>
      <c r="V339">
        <v>1.2700619999999999E-2</v>
      </c>
      <c r="W339">
        <v>1.1404060000000001E-2</v>
      </c>
      <c r="X339">
        <v>1.04081479999999E-2</v>
      </c>
      <c r="Y339">
        <v>9.5977010000000001E-3</v>
      </c>
      <c r="Z339" s="142" t="s">
        <v>1091</v>
      </c>
    </row>
    <row r="340" spans="1:26">
      <c r="A340" t="s">
        <v>1311</v>
      </c>
      <c r="B340" t="s">
        <v>1278</v>
      </c>
      <c r="C340" t="s">
        <v>1321</v>
      </c>
      <c r="D340" t="s">
        <v>1322</v>
      </c>
      <c r="E340">
        <v>0</v>
      </c>
      <c r="F340">
        <v>0</v>
      </c>
      <c r="G340">
        <v>0</v>
      </c>
      <c r="H340">
        <v>0</v>
      </c>
      <c r="I340">
        <v>0</v>
      </c>
      <c r="J340" s="625">
        <v>1.61879E-4</v>
      </c>
      <c r="K340">
        <v>1.125631E-3</v>
      </c>
      <c r="L340">
        <v>3.0204920000000001E-3</v>
      </c>
      <c r="M340">
        <v>5.3832057000000001E-3</v>
      </c>
      <c r="N340">
        <v>7.058885E-3</v>
      </c>
      <c r="O340">
        <v>8.8739119999999994E-3</v>
      </c>
      <c r="P340">
        <v>1.0125713999999999E-2</v>
      </c>
      <c r="Q340">
        <v>1.0824412E-2</v>
      </c>
      <c r="R340">
        <v>1.1130825E-2</v>
      </c>
      <c r="S340">
        <v>1.12718119999999E-2</v>
      </c>
      <c r="T340">
        <v>1.1321741E-2</v>
      </c>
      <c r="U340">
        <v>1.1318253E-2</v>
      </c>
      <c r="V340">
        <v>1.13021729999999E-2</v>
      </c>
      <c r="W340">
        <v>1.1305067E-2</v>
      </c>
      <c r="X340">
        <v>1.1323765E-2</v>
      </c>
      <c r="Y340">
        <v>1.1356718999999999E-2</v>
      </c>
      <c r="Z340" s="142" t="s">
        <v>1091</v>
      </c>
    </row>
    <row r="341" spans="1:26">
      <c r="A341" t="s">
        <v>1311</v>
      </c>
      <c r="B341" t="s">
        <v>1278</v>
      </c>
      <c r="C341" t="s">
        <v>1321</v>
      </c>
      <c r="D341" t="s">
        <v>1312</v>
      </c>
      <c r="E341">
        <v>0</v>
      </c>
      <c r="F341">
        <v>0</v>
      </c>
      <c r="G341" s="625">
        <v>4.1900000000000002E-5</v>
      </c>
      <c r="H341">
        <v>5.2157599999999998E-2</v>
      </c>
      <c r="I341">
        <v>9.1045500000000001E-2</v>
      </c>
      <c r="J341">
        <v>9.5976373300000001E-2</v>
      </c>
      <c r="K341">
        <v>9.9477974900000002E-2</v>
      </c>
      <c r="L341">
        <v>9.9703649699999994E-2</v>
      </c>
      <c r="M341">
        <v>9.903082547E-2</v>
      </c>
      <c r="N341">
        <v>9.9733143799999993E-2</v>
      </c>
      <c r="O341">
        <v>9.9409313999999999E-2</v>
      </c>
      <c r="P341">
        <v>9.9025002000000001E-2</v>
      </c>
      <c r="Q341">
        <v>9.8740650999999999E-2</v>
      </c>
      <c r="R341">
        <v>9.8181736000000006E-2</v>
      </c>
      <c r="S341">
        <v>9.7530888999999996E-2</v>
      </c>
      <c r="T341">
        <v>9.6354258999999998E-2</v>
      </c>
      <c r="U341">
        <v>9.4358960999999894E-2</v>
      </c>
      <c r="V341">
        <v>9.1630278999999995E-2</v>
      </c>
      <c r="W341">
        <v>8.8288776999999999E-2</v>
      </c>
      <c r="X341">
        <v>8.4428486999999899E-2</v>
      </c>
      <c r="Y341">
        <v>8.0402682000000003E-2</v>
      </c>
      <c r="Z341" s="142" t="s">
        <v>1091</v>
      </c>
    </row>
    <row r="342" spans="1:26">
      <c r="A342" t="s">
        <v>1311</v>
      </c>
      <c r="B342" t="s">
        <v>1278</v>
      </c>
      <c r="C342" t="s">
        <v>1321</v>
      </c>
      <c r="D342" t="s">
        <v>1314</v>
      </c>
      <c r="E342">
        <v>2.725089E-2</v>
      </c>
      <c r="F342">
        <v>3.8594900000000001E-2</v>
      </c>
      <c r="G342">
        <v>6.8441100000000005E-2</v>
      </c>
      <c r="H342">
        <v>5.7013399999999999E-2</v>
      </c>
      <c r="I342">
        <v>7.4510800000000002E-2</v>
      </c>
      <c r="J342">
        <v>7.6746049999999996E-2</v>
      </c>
      <c r="K342">
        <v>7.6526099999999903E-2</v>
      </c>
      <c r="L342">
        <v>7.3102057999999998E-2</v>
      </c>
      <c r="M342">
        <v>6.8597712999999894E-2</v>
      </c>
      <c r="N342">
        <v>6.5802993000000004E-2</v>
      </c>
      <c r="O342">
        <v>5.9470288000000003E-2</v>
      </c>
      <c r="P342">
        <v>5.4577593999999903E-2</v>
      </c>
      <c r="Q342">
        <v>5.1995894000000001E-2</v>
      </c>
      <c r="R342">
        <v>5.079798E-2</v>
      </c>
      <c r="S342">
        <v>5.0112011999999997E-2</v>
      </c>
      <c r="T342">
        <v>4.9317435999999999E-2</v>
      </c>
      <c r="U342">
        <v>4.8332715999999998E-2</v>
      </c>
      <c r="V342">
        <v>4.7265279999999903E-2</v>
      </c>
      <c r="W342">
        <v>4.6206037999999998E-2</v>
      </c>
      <c r="X342">
        <v>4.5161883999999999E-2</v>
      </c>
      <c r="Y342">
        <v>4.4224368E-2</v>
      </c>
      <c r="Z342" s="142" t="s">
        <v>1091</v>
      </c>
    </row>
    <row r="343" spans="1:26">
      <c r="A343" t="s">
        <v>1311</v>
      </c>
      <c r="B343" t="s">
        <v>1278</v>
      </c>
      <c r="C343" t="s">
        <v>1317</v>
      </c>
      <c r="D343" t="s">
        <v>1320</v>
      </c>
      <c r="E343">
        <v>0</v>
      </c>
      <c r="F343">
        <v>0</v>
      </c>
      <c r="G343">
        <v>0</v>
      </c>
      <c r="H343">
        <v>0</v>
      </c>
      <c r="I343">
        <v>0</v>
      </c>
      <c r="J343">
        <v>0</v>
      </c>
      <c r="K343">
        <v>4.7187100000000001E-3</v>
      </c>
      <c r="L343">
        <v>1.34519599999999E-2</v>
      </c>
      <c r="M343">
        <v>3.042825E-2</v>
      </c>
      <c r="N343">
        <v>5.5706289999999999E-2</v>
      </c>
      <c r="O343">
        <v>8.1318680000000004E-2</v>
      </c>
      <c r="P343">
        <v>0.106775727999999</v>
      </c>
      <c r="Q343">
        <v>0.13461291</v>
      </c>
      <c r="R343">
        <v>0.1628382558</v>
      </c>
      <c r="S343">
        <v>0.18822630479999899</v>
      </c>
      <c r="T343">
        <v>0.209311844</v>
      </c>
      <c r="U343">
        <v>0.22663311999999999</v>
      </c>
      <c r="V343">
        <v>0.24145744299999999</v>
      </c>
      <c r="W343">
        <v>0.25617647599999999</v>
      </c>
      <c r="X343">
        <v>0.27189818100000002</v>
      </c>
      <c r="Y343">
        <v>0.28826005900000001</v>
      </c>
      <c r="Z343" s="142" t="s">
        <v>1091</v>
      </c>
    </row>
    <row r="344" spans="1:26">
      <c r="A344" t="s">
        <v>1311</v>
      </c>
      <c r="B344" t="s">
        <v>1278</v>
      </c>
      <c r="C344" t="s">
        <v>1317</v>
      </c>
      <c r="D344" t="s">
        <v>1319</v>
      </c>
      <c r="E344">
        <v>0</v>
      </c>
      <c r="F344">
        <v>0</v>
      </c>
      <c r="G344">
        <v>0</v>
      </c>
      <c r="H344">
        <v>0</v>
      </c>
      <c r="I344">
        <v>0</v>
      </c>
      <c r="J344">
        <v>0</v>
      </c>
      <c r="K344" s="625">
        <v>3.0652400000000002E-4</v>
      </c>
      <c r="L344" s="625">
        <v>8.8125200000000001E-4</v>
      </c>
      <c r="M344">
        <v>2.0224079999999998E-3</v>
      </c>
      <c r="N344">
        <v>3.7606760000000001E-3</v>
      </c>
      <c r="O344">
        <v>5.5628580000000004E-3</v>
      </c>
      <c r="P344">
        <v>7.3959995999999997E-3</v>
      </c>
      <c r="Q344">
        <v>9.4301336999999992E-3</v>
      </c>
      <c r="R344">
        <v>1.1470987849999999E-2</v>
      </c>
      <c r="S344">
        <v>1.3234980489999999E-2</v>
      </c>
      <c r="T344">
        <v>1.46043114E-2</v>
      </c>
      <c r="U344">
        <v>1.5655015599999999E-2</v>
      </c>
      <c r="V344">
        <v>1.6506609700000001E-2</v>
      </c>
      <c r="W344">
        <v>1.7391488E-2</v>
      </c>
      <c r="X344">
        <v>1.8424997299999999E-2</v>
      </c>
      <c r="Y344">
        <v>1.9559022699999901E-2</v>
      </c>
      <c r="Z344" s="142" t="s">
        <v>1091</v>
      </c>
    </row>
    <row r="345" spans="1:26">
      <c r="A345" t="s">
        <v>1311</v>
      </c>
      <c r="B345" t="s">
        <v>1278</v>
      </c>
      <c r="C345" t="s">
        <v>1317</v>
      </c>
      <c r="D345" t="s">
        <v>1318</v>
      </c>
      <c r="E345">
        <v>0.41612300000000002</v>
      </c>
      <c r="F345">
        <v>1.1438071000000001</v>
      </c>
      <c r="G345">
        <v>1.3391337000000001</v>
      </c>
      <c r="H345">
        <v>1.8440466</v>
      </c>
      <c r="I345">
        <v>3.1112126</v>
      </c>
      <c r="J345">
        <v>3.3702571200000002</v>
      </c>
      <c r="K345">
        <v>3.6429898299999999</v>
      </c>
      <c r="L345">
        <v>3.6767267100000001</v>
      </c>
      <c r="M345">
        <v>3.2309296600000001</v>
      </c>
      <c r="N345">
        <v>2.5433747099999899</v>
      </c>
      <c r="O345">
        <v>2.1657497210000001</v>
      </c>
      <c r="P345">
        <v>1.99925525</v>
      </c>
      <c r="Q345">
        <v>1.8503974831000001</v>
      </c>
      <c r="R345">
        <v>1.6892525917000001</v>
      </c>
      <c r="S345">
        <v>1.5123706494</v>
      </c>
      <c r="T345">
        <v>1.3510676782</v>
      </c>
      <c r="U345">
        <v>1.2094845478</v>
      </c>
      <c r="V345">
        <v>1.0834273058999899</v>
      </c>
      <c r="W345">
        <v>0.96948304779999905</v>
      </c>
      <c r="X345">
        <v>0.86759941529999995</v>
      </c>
      <c r="Y345">
        <v>0.77864522169999995</v>
      </c>
      <c r="Z345" s="142" t="s">
        <v>1091</v>
      </c>
    </row>
    <row r="346" spans="1:26">
      <c r="A346" t="s">
        <v>1311</v>
      </c>
      <c r="B346" t="s">
        <v>1278</v>
      </c>
      <c r="C346" t="s">
        <v>1317</v>
      </c>
      <c r="D346" t="s">
        <v>1313</v>
      </c>
      <c r="E346">
        <v>0.42037600000000003</v>
      </c>
      <c r="F346">
        <v>0.31943100000000002</v>
      </c>
      <c r="G346">
        <v>1.1055600000000001</v>
      </c>
      <c r="H346">
        <v>0.95682999999999996</v>
      </c>
      <c r="I346">
        <v>0.81220199999999998</v>
      </c>
      <c r="J346">
        <v>1.055628</v>
      </c>
      <c r="K346">
        <v>1.380433</v>
      </c>
      <c r="L346">
        <v>1.684015</v>
      </c>
      <c r="M346">
        <v>1.974872</v>
      </c>
      <c r="N346">
        <v>2.2248009999999998</v>
      </c>
      <c r="O346">
        <v>2.4062445000000001</v>
      </c>
      <c r="P346">
        <v>2.5356399000000001</v>
      </c>
      <c r="Q346">
        <v>2.6157751899999999</v>
      </c>
      <c r="R346">
        <v>2.6493530500000002</v>
      </c>
      <c r="S346">
        <v>2.6485670099999998</v>
      </c>
      <c r="T346">
        <v>2.6279886700000001</v>
      </c>
      <c r="U346">
        <v>2.5934524200000002</v>
      </c>
      <c r="V346">
        <v>2.5490317299999998</v>
      </c>
      <c r="W346">
        <v>2.4913336699999999</v>
      </c>
      <c r="X346">
        <v>2.4209672900000001</v>
      </c>
      <c r="Y346">
        <v>2.3445574900000001</v>
      </c>
      <c r="Z346" s="142" t="s">
        <v>1091</v>
      </c>
    </row>
    <row r="347" spans="1:26">
      <c r="A347" t="s">
        <v>1311</v>
      </c>
      <c r="B347" t="s">
        <v>1278</v>
      </c>
      <c r="C347" t="s">
        <v>1317</v>
      </c>
      <c r="D347" t="s">
        <v>1312</v>
      </c>
      <c r="E347">
        <v>0.2727</v>
      </c>
      <c r="F347">
        <v>0.53115500000000004</v>
      </c>
      <c r="G347">
        <v>0.58946299999999996</v>
      </c>
      <c r="H347">
        <v>0.88217800000000002</v>
      </c>
      <c r="I347">
        <v>0.91756400000000005</v>
      </c>
      <c r="J347">
        <v>1.315267</v>
      </c>
      <c r="K347">
        <v>1.9766789999999901</v>
      </c>
      <c r="L347">
        <v>2.7182940000000002</v>
      </c>
      <c r="M347">
        <v>3.6679569999999999</v>
      </c>
      <c r="N347">
        <v>4.6987930000000002</v>
      </c>
      <c r="O347">
        <v>5.5140121999999998</v>
      </c>
      <c r="P347">
        <v>6.1731092999999904</v>
      </c>
      <c r="Q347">
        <v>6.7867725700000001</v>
      </c>
      <c r="R347">
        <v>7.3531702199999902</v>
      </c>
      <c r="S347">
        <v>7.8697631499999998</v>
      </c>
      <c r="T347">
        <v>8.3278947999999993</v>
      </c>
      <c r="U347">
        <v>8.7142099999999996</v>
      </c>
      <c r="V347">
        <v>9.0267078999999999</v>
      </c>
      <c r="W347">
        <v>9.2739495999999892</v>
      </c>
      <c r="X347">
        <v>9.4443602000000002</v>
      </c>
      <c r="Y347">
        <v>9.5487061999999998</v>
      </c>
      <c r="Z347" s="142" t="s">
        <v>1091</v>
      </c>
    </row>
    <row r="348" spans="1:26">
      <c r="A348" t="s">
        <v>1311</v>
      </c>
      <c r="B348" t="s">
        <v>1278</v>
      </c>
      <c r="C348" t="s">
        <v>1317</v>
      </c>
      <c r="D348" t="s">
        <v>1314</v>
      </c>
      <c r="E348">
        <v>0.190306</v>
      </c>
      <c r="F348">
        <v>0.38786700000000002</v>
      </c>
      <c r="G348">
        <v>0.38621499999999997</v>
      </c>
      <c r="H348">
        <v>0.83086400000000005</v>
      </c>
      <c r="I348">
        <v>0.76227900000000004</v>
      </c>
      <c r="J348">
        <v>0.96781899999999998</v>
      </c>
      <c r="K348">
        <v>1.2533699999999901</v>
      </c>
      <c r="L348">
        <v>1.5280320000000001</v>
      </c>
      <c r="M348">
        <v>1.791544</v>
      </c>
      <c r="N348">
        <v>2.0230090000000001</v>
      </c>
      <c r="O348">
        <v>2.1943893000000001</v>
      </c>
      <c r="P348">
        <v>2.2934887499999999</v>
      </c>
      <c r="Q348">
        <v>2.3420232699999999</v>
      </c>
      <c r="R348">
        <v>2.33929002</v>
      </c>
      <c r="S348">
        <v>2.3018417899999899</v>
      </c>
      <c r="T348">
        <v>2.2527544000000002</v>
      </c>
      <c r="U348">
        <v>2.1927743799999999</v>
      </c>
      <c r="V348">
        <v>2.1195999099999998</v>
      </c>
      <c r="W348">
        <v>2.03672801</v>
      </c>
      <c r="X348">
        <v>1.9477116999999999</v>
      </c>
      <c r="Y348">
        <v>1.8576674</v>
      </c>
      <c r="Z348" s="142" t="s">
        <v>1091</v>
      </c>
    </row>
    <row r="349" spans="1:26">
      <c r="A349" t="s">
        <v>1311</v>
      </c>
      <c r="B349" t="s">
        <v>1278</v>
      </c>
      <c r="C349" t="s">
        <v>1317</v>
      </c>
      <c r="D349" t="s">
        <v>1316</v>
      </c>
      <c r="E349">
        <v>2.7160799999999999E-2</v>
      </c>
      <c r="F349">
        <v>0.21568100000000001</v>
      </c>
      <c r="G349">
        <v>1.25246E-2</v>
      </c>
      <c r="H349">
        <v>6.1553099999999999E-2</v>
      </c>
      <c r="I349">
        <v>0.203101</v>
      </c>
      <c r="J349">
        <v>0.31624999999999998</v>
      </c>
      <c r="K349">
        <v>0.49613799999999902</v>
      </c>
      <c r="L349">
        <v>0.71146100000000001</v>
      </c>
      <c r="M349">
        <v>1.0012766</v>
      </c>
      <c r="N349">
        <v>1.3282467</v>
      </c>
      <c r="O349">
        <v>1.5985005000000001</v>
      </c>
      <c r="P349">
        <v>1.82371836</v>
      </c>
      <c r="Q349">
        <v>2.03092618999999</v>
      </c>
      <c r="R349">
        <v>2.19349192</v>
      </c>
      <c r="S349">
        <v>2.2955169799999999</v>
      </c>
      <c r="T349">
        <v>2.3435444599999999</v>
      </c>
      <c r="U349">
        <v>2.35419818</v>
      </c>
      <c r="V349">
        <v>2.34607166999999</v>
      </c>
      <c r="W349">
        <v>2.3512608199999998</v>
      </c>
      <c r="X349">
        <v>2.38319382999999</v>
      </c>
      <c r="Y349">
        <v>2.4360940499999999</v>
      </c>
      <c r="Z349" s="142" t="s">
        <v>1091</v>
      </c>
    </row>
    <row r="350" spans="1:26">
      <c r="A350" t="s">
        <v>1311</v>
      </c>
      <c r="B350" t="s">
        <v>1278</v>
      </c>
      <c r="C350" t="s">
        <v>1315</v>
      </c>
      <c r="D350" t="s">
        <v>1314</v>
      </c>
      <c r="E350">
        <v>6.6180699999999995E-2</v>
      </c>
      <c r="F350">
        <v>0.206454</v>
      </c>
      <c r="G350">
        <v>0.22725799999999999</v>
      </c>
      <c r="H350">
        <v>0.32156899999999999</v>
      </c>
      <c r="I350">
        <v>0.51764100000000002</v>
      </c>
      <c r="J350">
        <v>0.63228600000000001</v>
      </c>
      <c r="K350">
        <v>0.79473400000000005</v>
      </c>
      <c r="L350">
        <v>0.94331100000000001</v>
      </c>
      <c r="M350">
        <v>1.0728</v>
      </c>
      <c r="N350">
        <v>1.18143</v>
      </c>
      <c r="O350">
        <v>1.27521</v>
      </c>
      <c r="P350">
        <v>1.35399</v>
      </c>
      <c r="Q350">
        <v>1.41628</v>
      </c>
      <c r="R350">
        <v>1.45729</v>
      </c>
      <c r="S350">
        <v>1.4788399999999999</v>
      </c>
      <c r="T350">
        <v>1.4882</v>
      </c>
      <c r="U350">
        <v>1.48641</v>
      </c>
      <c r="V350">
        <v>1.4743200000000001</v>
      </c>
      <c r="W350">
        <v>1.45566</v>
      </c>
      <c r="X350">
        <v>1.43147</v>
      </c>
      <c r="Y350">
        <v>1.4023300000000001</v>
      </c>
      <c r="Z350" s="142" t="s">
        <v>1091</v>
      </c>
    </row>
    <row r="351" spans="1:26">
      <c r="A351" t="s">
        <v>1311</v>
      </c>
      <c r="B351" t="s">
        <v>1278</v>
      </c>
      <c r="C351" t="s">
        <v>1310</v>
      </c>
      <c r="D351" t="s">
        <v>1313</v>
      </c>
      <c r="E351">
        <v>5.3957400000000003E-2</v>
      </c>
      <c r="F351">
        <v>5.69297E-2</v>
      </c>
      <c r="G351">
        <v>7.4134000000000005E-2</v>
      </c>
      <c r="H351">
        <v>2.6706899999999999E-2</v>
      </c>
      <c r="I351">
        <v>2.9301299999999999E-2</v>
      </c>
      <c r="J351">
        <v>3.600979E-2</v>
      </c>
      <c r="K351">
        <v>4.279968E-2</v>
      </c>
      <c r="L351">
        <v>4.8952059999999999E-2</v>
      </c>
      <c r="M351">
        <v>5.4275929999999903E-2</v>
      </c>
      <c r="N351">
        <v>5.8806310000000001E-2</v>
      </c>
      <c r="O351">
        <v>6.2677559999999993E-2</v>
      </c>
      <c r="P351">
        <v>6.6118516000000002E-2</v>
      </c>
      <c r="Q351">
        <v>6.9005779599999997E-2</v>
      </c>
      <c r="R351">
        <v>7.1375349000000005E-2</v>
      </c>
      <c r="S351">
        <v>7.3123178999999996E-2</v>
      </c>
      <c r="T351">
        <v>7.4391153000000002E-2</v>
      </c>
      <c r="U351">
        <v>7.5132525999999894E-2</v>
      </c>
      <c r="V351">
        <v>7.5316099999999997E-2</v>
      </c>
      <c r="W351">
        <v>7.5107450000000006E-2</v>
      </c>
      <c r="X351">
        <v>7.4649322999999906E-2</v>
      </c>
      <c r="Y351">
        <v>7.4031745999999996E-2</v>
      </c>
      <c r="Z351" s="142" t="s">
        <v>1091</v>
      </c>
    </row>
    <row r="352" spans="1:26">
      <c r="A352" t="s">
        <v>1311</v>
      </c>
      <c r="B352" t="s">
        <v>1278</v>
      </c>
      <c r="C352" t="s">
        <v>1310</v>
      </c>
      <c r="D352" t="s">
        <v>1312</v>
      </c>
      <c r="E352">
        <v>0</v>
      </c>
      <c r="F352">
        <v>0</v>
      </c>
      <c r="G352">
        <v>2.1139000000000002E-2</v>
      </c>
      <c r="H352">
        <v>3.8595200000000003E-2</v>
      </c>
      <c r="I352">
        <v>4.5125400000000003E-2</v>
      </c>
      <c r="J352">
        <v>5.5456699999999998E-2</v>
      </c>
      <c r="K352">
        <v>6.6389453199999907E-2</v>
      </c>
      <c r="L352">
        <v>7.6268279722999904E-2</v>
      </c>
      <c r="M352">
        <v>8.5208278934999895E-2</v>
      </c>
      <c r="N352">
        <v>9.2996034757999904E-2</v>
      </c>
      <c r="O352">
        <v>9.9392102729999904E-2</v>
      </c>
      <c r="P352">
        <v>0.104959743126</v>
      </c>
      <c r="Q352">
        <v>0.109769934018</v>
      </c>
      <c r="R352">
        <v>0.1138747234904</v>
      </c>
      <c r="S352">
        <v>0.11700298064429999</v>
      </c>
      <c r="T352">
        <v>0.1192507788743</v>
      </c>
      <c r="U352">
        <v>0.120550504030599</v>
      </c>
      <c r="V352">
        <v>0.1209211919763</v>
      </c>
      <c r="W352">
        <v>0.1207110400288</v>
      </c>
      <c r="X352">
        <v>0.12009346568359899</v>
      </c>
      <c r="Y352">
        <v>0.11917952477719999</v>
      </c>
      <c r="Z352" s="142" t="s">
        <v>1091</v>
      </c>
    </row>
    <row r="353" spans="1:26">
      <c r="A353" t="s">
        <v>1311</v>
      </c>
      <c r="B353" t="s">
        <v>1278</v>
      </c>
      <c r="C353" t="s">
        <v>1310</v>
      </c>
      <c r="D353" t="s">
        <v>1309</v>
      </c>
      <c r="E353">
        <v>3.34828E-2</v>
      </c>
      <c r="F353">
        <v>4.5907099999999999E-2</v>
      </c>
      <c r="G353">
        <v>0.164605</v>
      </c>
      <c r="H353">
        <v>0.26196700000000001</v>
      </c>
      <c r="I353">
        <v>0.39529199999999998</v>
      </c>
      <c r="J353">
        <v>0.46892079999999903</v>
      </c>
      <c r="K353">
        <v>0.546404</v>
      </c>
      <c r="L353">
        <v>0.61136310000000005</v>
      </c>
      <c r="M353">
        <v>0.65776179999999995</v>
      </c>
      <c r="N353">
        <v>0.6918839</v>
      </c>
      <c r="O353">
        <v>0.72734349999999903</v>
      </c>
      <c r="P353">
        <v>0.76453287999999997</v>
      </c>
      <c r="Q353">
        <v>0.79811556399999894</v>
      </c>
      <c r="R353">
        <v>0.82732510999999997</v>
      </c>
      <c r="S353">
        <v>0.849425604</v>
      </c>
      <c r="T353">
        <v>0.86530149999999995</v>
      </c>
      <c r="U353">
        <v>0.874460761999999</v>
      </c>
      <c r="V353">
        <v>0.87695725800000002</v>
      </c>
      <c r="W353">
        <v>0.875180551999999</v>
      </c>
      <c r="X353">
        <v>0.87047180399999902</v>
      </c>
      <c r="Y353">
        <v>0.86367998499999998</v>
      </c>
      <c r="Z353" s="142" t="s">
        <v>1091</v>
      </c>
    </row>
  </sheetData>
  <hyperlinks>
    <hyperlink ref="B4" r:id="rId1" xr:uid="{F9839D6B-35D3-4297-AFEB-A110B1C338D2}"/>
  </hyperlinks>
  <pageMargins left="0.7" right="0.7" top="0.75" bottom="0.75" header="0.3" footer="0.3"/>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76AE5-7DC8-4B7E-9884-9088A92C3E6A}">
  <sheetPr>
    <tabColor theme="5" tint="0.39997558519241921"/>
  </sheetPr>
  <dimension ref="A1:K131"/>
  <sheetViews>
    <sheetView workbookViewId="0"/>
  </sheetViews>
  <sheetFormatPr defaultColWidth="11.42578125" defaultRowHeight="15"/>
  <cols>
    <col min="1" max="1" width="30.42578125" customWidth="1"/>
    <col min="8" max="8" width="4.7109375" customWidth="1"/>
    <col min="9" max="9" width="15" customWidth="1"/>
  </cols>
  <sheetData>
    <row r="1" spans="1:9" ht="15.75">
      <c r="A1" s="10" t="s">
        <v>810</v>
      </c>
      <c r="B1" s="650" t="s">
        <v>1503</v>
      </c>
    </row>
    <row r="2" spans="1:9">
      <c r="B2" s="9">
        <v>2023</v>
      </c>
    </row>
    <row r="3" spans="1:9">
      <c r="B3" s="9" t="s">
        <v>1502</v>
      </c>
    </row>
    <row r="4" spans="1:9">
      <c r="B4" s="125" t="s">
        <v>1501</v>
      </c>
    </row>
    <row r="6" spans="1:9">
      <c r="A6" s="736" t="s">
        <v>1500</v>
      </c>
      <c r="B6" s="736"/>
      <c r="C6" s="736"/>
      <c r="D6" s="736"/>
      <c r="E6" s="736"/>
      <c r="F6" s="736"/>
      <c r="G6" s="736"/>
    </row>
    <row r="7" spans="1:9">
      <c r="A7" s="640"/>
      <c r="B7" s="639" t="s">
        <v>1475</v>
      </c>
      <c r="C7" s="639" t="s">
        <v>1474</v>
      </c>
      <c r="D7" s="639" t="s">
        <v>1473</v>
      </c>
      <c r="E7" s="639" t="s">
        <v>1472</v>
      </c>
      <c r="F7" s="639" t="s">
        <v>1471</v>
      </c>
      <c r="G7" s="638" t="s">
        <v>1470</v>
      </c>
      <c r="I7" s="637" t="s">
        <v>1469</v>
      </c>
    </row>
    <row r="8" spans="1:9">
      <c r="A8" s="636" t="s">
        <v>1079</v>
      </c>
      <c r="B8" s="635">
        <v>153837</v>
      </c>
      <c r="C8" s="635">
        <v>159462</v>
      </c>
      <c r="D8" s="635">
        <v>162683</v>
      </c>
      <c r="E8" s="635">
        <v>152312</v>
      </c>
      <c r="F8" s="635">
        <v>165974</v>
      </c>
      <c r="G8" s="644">
        <v>170897</v>
      </c>
      <c r="I8" s="19">
        <v>7155.1155960000006</v>
      </c>
    </row>
    <row r="9" spans="1:9">
      <c r="A9" s="649" t="s">
        <v>1204</v>
      </c>
      <c r="B9" s="635">
        <v>29990</v>
      </c>
      <c r="C9" s="635">
        <v>34474</v>
      </c>
      <c r="D9" s="635">
        <v>33980</v>
      </c>
      <c r="E9" s="635">
        <v>37936</v>
      </c>
      <c r="F9" s="635">
        <v>36414</v>
      </c>
      <c r="G9" s="635">
        <v>29755</v>
      </c>
      <c r="I9" s="19">
        <v>1245.78234</v>
      </c>
    </row>
    <row r="10" spans="1:9">
      <c r="A10" s="649" t="s">
        <v>1482</v>
      </c>
      <c r="B10" s="642">
        <v>133</v>
      </c>
      <c r="C10" s="642">
        <v>115</v>
      </c>
      <c r="D10" s="642">
        <v>102</v>
      </c>
      <c r="E10" s="642">
        <v>86</v>
      </c>
      <c r="F10" s="642">
        <v>64</v>
      </c>
      <c r="G10" s="642">
        <v>313</v>
      </c>
      <c r="I10" s="19">
        <v>13.104684000000001</v>
      </c>
    </row>
    <row r="11" spans="1:9">
      <c r="A11" s="649" t="s">
        <v>1127</v>
      </c>
      <c r="B11" s="635">
        <v>2705</v>
      </c>
      <c r="C11" s="635">
        <v>3188</v>
      </c>
      <c r="D11" s="635">
        <v>3637</v>
      </c>
      <c r="E11" s="635">
        <v>3506</v>
      </c>
      <c r="F11" s="635">
        <v>2727</v>
      </c>
      <c r="G11" s="635">
        <v>2929</v>
      </c>
      <c r="I11" s="19">
        <v>122.63137200000001</v>
      </c>
    </row>
    <row r="12" spans="1:9">
      <c r="A12" s="649" t="s">
        <v>1481</v>
      </c>
      <c r="B12" s="642">
        <v>103</v>
      </c>
      <c r="C12" s="642">
        <v>98</v>
      </c>
      <c r="D12" s="642">
        <v>84</v>
      </c>
      <c r="E12" s="642">
        <v>41</v>
      </c>
      <c r="F12" s="642">
        <v>32</v>
      </c>
      <c r="G12" s="642">
        <v>33</v>
      </c>
      <c r="I12" s="19">
        <v>1.3816440000000001</v>
      </c>
    </row>
    <row r="13" spans="1:9">
      <c r="A13" s="649" t="s">
        <v>1480</v>
      </c>
      <c r="B13" s="642">
        <v>909</v>
      </c>
      <c r="C13" s="642">
        <v>779</v>
      </c>
      <c r="D13" s="642">
        <v>738</v>
      </c>
      <c r="E13" s="642">
        <v>722</v>
      </c>
      <c r="F13" s="642">
        <v>617</v>
      </c>
      <c r="G13" s="642">
        <v>587</v>
      </c>
      <c r="I13" s="19">
        <v>24.576516000000002</v>
      </c>
    </row>
    <row r="14" spans="1:9">
      <c r="A14" s="649" t="s">
        <v>1167</v>
      </c>
      <c r="B14" s="642">
        <v>503</v>
      </c>
      <c r="C14" s="642">
        <v>625</v>
      </c>
      <c r="D14" s="642">
        <v>744</v>
      </c>
      <c r="E14" s="642">
        <v>543</v>
      </c>
      <c r="F14" s="642">
        <v>422</v>
      </c>
      <c r="G14" s="642">
        <v>502</v>
      </c>
      <c r="I14" s="19">
        <v>21.017736000000003</v>
      </c>
    </row>
    <row r="15" spans="1:9">
      <c r="A15" s="649" t="s">
        <v>1479</v>
      </c>
      <c r="B15" s="635">
        <v>119494</v>
      </c>
      <c r="C15" s="635">
        <v>120184</v>
      </c>
      <c r="D15" s="635">
        <v>123397</v>
      </c>
      <c r="E15" s="635">
        <v>109479</v>
      </c>
      <c r="F15" s="635">
        <v>125698</v>
      </c>
      <c r="G15" s="635">
        <v>136778</v>
      </c>
      <c r="I15" s="19">
        <v>5726.6213040000002</v>
      </c>
    </row>
    <row r="16" spans="1:9">
      <c r="A16" s="636" t="s">
        <v>1478</v>
      </c>
      <c r="B16" s="635">
        <v>234208</v>
      </c>
      <c r="C16" s="635">
        <v>256287</v>
      </c>
      <c r="D16" s="635">
        <v>275559</v>
      </c>
      <c r="E16" s="635">
        <v>274086</v>
      </c>
      <c r="F16" s="635">
        <v>251579</v>
      </c>
      <c r="G16" s="635">
        <v>310703</v>
      </c>
      <c r="I16" s="19">
        <v>13008.513204000001</v>
      </c>
    </row>
    <row r="17" spans="1:11">
      <c r="A17" s="641" t="s">
        <v>1099</v>
      </c>
      <c r="B17" s="635">
        <v>388045</v>
      </c>
      <c r="C17" s="635">
        <v>415749</v>
      </c>
      <c r="D17" s="635">
        <v>438242</v>
      </c>
      <c r="E17" s="635">
        <v>426398</v>
      </c>
      <c r="F17" s="635">
        <v>417552</v>
      </c>
      <c r="G17" s="635">
        <v>481600</v>
      </c>
      <c r="I17" s="19">
        <v>20163.628800000002</v>
      </c>
    </row>
    <row r="19" spans="1:11">
      <c r="A19" s="736" t="s">
        <v>1499</v>
      </c>
      <c r="B19" s="736"/>
      <c r="C19" s="736"/>
      <c r="D19" s="736"/>
      <c r="E19" s="736"/>
      <c r="F19" s="736"/>
      <c r="G19" s="736"/>
    </row>
    <row r="20" spans="1:11">
      <c r="A20" s="640"/>
      <c r="B20" s="639" t="s">
        <v>1475</v>
      </c>
      <c r="C20" s="639" t="s">
        <v>1474</v>
      </c>
      <c r="D20" s="639" t="s">
        <v>1473</v>
      </c>
      <c r="E20" s="639" t="s">
        <v>1472</v>
      </c>
      <c r="F20" s="639" t="s">
        <v>1471</v>
      </c>
      <c r="G20" s="638" t="s">
        <v>1470</v>
      </c>
      <c r="I20" s="637" t="s">
        <v>1469</v>
      </c>
    </row>
    <row r="21" spans="1:11">
      <c r="A21" s="636" t="s">
        <v>1079</v>
      </c>
      <c r="B21" s="642">
        <v>996</v>
      </c>
      <c r="C21" s="635">
        <v>1720</v>
      </c>
      <c r="D21" s="635">
        <v>1815</v>
      </c>
      <c r="E21" s="635">
        <v>1362</v>
      </c>
      <c r="F21" s="635">
        <v>1281</v>
      </c>
      <c r="G21" s="635">
        <v>2374</v>
      </c>
      <c r="I21" s="19">
        <v>99.394632000000001</v>
      </c>
    </row>
    <row r="22" spans="1:11">
      <c r="A22" s="649" t="s">
        <v>1204</v>
      </c>
      <c r="B22" s="642">
        <v>17</v>
      </c>
      <c r="C22" s="642">
        <v>49</v>
      </c>
      <c r="D22" s="642">
        <v>33</v>
      </c>
      <c r="E22" s="642">
        <v>0</v>
      </c>
      <c r="F22" s="642">
        <v>9</v>
      </c>
      <c r="G22" s="642">
        <v>357</v>
      </c>
      <c r="I22" s="19">
        <v>14.946876000000001</v>
      </c>
    </row>
    <row r="23" spans="1:11">
      <c r="A23" s="649" t="s">
        <v>1482</v>
      </c>
      <c r="B23" s="642">
        <v>45</v>
      </c>
      <c r="C23" s="642">
        <v>51</v>
      </c>
      <c r="D23" s="642">
        <v>75</v>
      </c>
      <c r="E23" s="642">
        <v>69</v>
      </c>
      <c r="F23" s="642">
        <v>84</v>
      </c>
      <c r="G23" s="636" t="s">
        <v>1485</v>
      </c>
      <c r="I23" s="19">
        <v>3.516912</v>
      </c>
    </row>
    <row r="24" spans="1:11">
      <c r="A24" s="649" t="s">
        <v>1127</v>
      </c>
      <c r="B24" s="642">
        <v>67</v>
      </c>
      <c r="C24" s="642">
        <v>251</v>
      </c>
      <c r="D24" s="642">
        <v>415</v>
      </c>
      <c r="E24" s="642">
        <v>229</v>
      </c>
      <c r="F24" s="642">
        <v>187</v>
      </c>
      <c r="G24" s="642">
        <v>357</v>
      </c>
      <c r="I24" s="19">
        <v>14.946876000000001</v>
      </c>
    </row>
    <row r="25" spans="1:11">
      <c r="A25" s="649" t="s">
        <v>1481</v>
      </c>
      <c r="B25" s="642">
        <v>297</v>
      </c>
      <c r="C25" s="642">
        <v>565</v>
      </c>
      <c r="D25" s="642">
        <v>601</v>
      </c>
      <c r="E25" s="642">
        <v>37</v>
      </c>
      <c r="F25" s="642">
        <v>67</v>
      </c>
      <c r="G25" s="642">
        <v>782</v>
      </c>
      <c r="I25" s="19">
        <v>32.740776000000004</v>
      </c>
    </row>
    <row r="26" spans="1:11">
      <c r="A26" s="649" t="s">
        <v>1167</v>
      </c>
      <c r="B26" s="642">
        <v>121</v>
      </c>
      <c r="C26" s="642">
        <v>174</v>
      </c>
      <c r="D26" s="642">
        <v>138</v>
      </c>
      <c r="E26" s="642">
        <v>126</v>
      </c>
      <c r="F26" s="642">
        <v>130</v>
      </c>
      <c r="G26" s="642">
        <v>180</v>
      </c>
      <c r="I26" s="19">
        <v>7.5362400000000003</v>
      </c>
    </row>
    <row r="27" spans="1:11">
      <c r="A27" s="649" t="s">
        <v>1479</v>
      </c>
      <c r="B27" s="642">
        <v>449</v>
      </c>
      <c r="C27" s="642">
        <v>629</v>
      </c>
      <c r="D27" s="642">
        <v>553</v>
      </c>
      <c r="E27" s="642">
        <v>901</v>
      </c>
      <c r="F27" s="642">
        <v>805</v>
      </c>
      <c r="G27" s="635">
        <v>1056</v>
      </c>
      <c r="I27" s="19">
        <v>44.212608000000003</v>
      </c>
    </row>
    <row r="28" spans="1:11">
      <c r="A28" s="636" t="s">
        <v>1478</v>
      </c>
      <c r="B28" s="635">
        <v>8930</v>
      </c>
      <c r="C28" s="635">
        <v>8933</v>
      </c>
      <c r="D28" s="635">
        <v>8677</v>
      </c>
      <c r="E28" s="635">
        <v>8356</v>
      </c>
      <c r="F28" s="635">
        <v>7576</v>
      </c>
      <c r="G28" s="635">
        <v>8915</v>
      </c>
      <c r="I28" s="19">
        <v>373.25322</v>
      </c>
    </row>
    <row r="29" spans="1:11">
      <c r="A29" s="641" t="s">
        <v>1099</v>
      </c>
      <c r="B29" s="635">
        <v>9926</v>
      </c>
      <c r="C29" s="635">
        <v>10653</v>
      </c>
      <c r="D29" s="635">
        <v>10493</v>
      </c>
      <c r="E29" s="635">
        <v>9718</v>
      </c>
      <c r="F29" s="635">
        <v>8856</v>
      </c>
      <c r="G29" s="635">
        <v>11288</v>
      </c>
      <c r="I29" s="19">
        <v>472.60598400000003</v>
      </c>
    </row>
    <row r="31" spans="1:11">
      <c r="A31" s="736" t="s">
        <v>1498</v>
      </c>
      <c r="B31" s="736"/>
      <c r="C31" s="736"/>
      <c r="D31" s="736"/>
      <c r="E31" s="736"/>
      <c r="F31" s="736"/>
      <c r="G31" s="736"/>
      <c r="K31" t="s">
        <v>1497</v>
      </c>
    </row>
    <row r="32" spans="1:11">
      <c r="A32" s="640"/>
      <c r="B32" s="639" t="s">
        <v>1475</v>
      </c>
      <c r="C32" s="639" t="s">
        <v>1474</v>
      </c>
      <c r="D32" s="639" t="s">
        <v>1473</v>
      </c>
      <c r="E32" s="639" t="s">
        <v>1472</v>
      </c>
      <c r="F32" s="639" t="s">
        <v>1471</v>
      </c>
      <c r="G32" s="638" t="s">
        <v>1470</v>
      </c>
      <c r="I32" s="637" t="s">
        <v>1469</v>
      </c>
    </row>
    <row r="33" spans="1:11">
      <c r="A33" s="636" t="s">
        <v>1164</v>
      </c>
      <c r="B33" s="636" t="s">
        <v>1485</v>
      </c>
      <c r="C33" s="642">
        <v>1</v>
      </c>
      <c r="D33" s="642">
        <v>8</v>
      </c>
      <c r="E33" s="642">
        <v>7</v>
      </c>
      <c r="F33" s="642">
        <v>7</v>
      </c>
      <c r="G33" s="642">
        <v>7</v>
      </c>
      <c r="I33" s="19">
        <v>0.293076</v>
      </c>
    </row>
    <row r="34" spans="1:11">
      <c r="A34" s="636" t="s">
        <v>1079</v>
      </c>
      <c r="B34" s="642">
        <v>54</v>
      </c>
      <c r="C34" s="642">
        <v>57</v>
      </c>
      <c r="D34" s="642">
        <v>185</v>
      </c>
      <c r="E34" s="642">
        <v>214</v>
      </c>
      <c r="F34" s="642">
        <v>208</v>
      </c>
      <c r="G34" s="642">
        <v>202</v>
      </c>
      <c r="I34" s="19">
        <v>8.4573359999999997</v>
      </c>
    </row>
    <row r="35" spans="1:11">
      <c r="A35" s="643" t="s">
        <v>1204</v>
      </c>
      <c r="B35" s="642">
        <v>49</v>
      </c>
      <c r="C35" s="642">
        <v>40</v>
      </c>
      <c r="D35" s="642">
        <v>76</v>
      </c>
      <c r="E35" s="642">
        <v>91</v>
      </c>
      <c r="F35" s="642">
        <v>99</v>
      </c>
      <c r="G35" s="642">
        <v>94</v>
      </c>
      <c r="I35" s="19">
        <v>3.9355920000000002</v>
      </c>
    </row>
    <row r="36" spans="1:11">
      <c r="A36" s="643" t="s">
        <v>1482</v>
      </c>
      <c r="B36" s="642">
        <v>4</v>
      </c>
      <c r="C36" s="642">
        <v>6</v>
      </c>
      <c r="D36" s="642">
        <v>14</v>
      </c>
      <c r="E36" s="642">
        <v>13</v>
      </c>
      <c r="F36" s="642">
        <v>11</v>
      </c>
      <c r="G36" s="642">
        <v>7</v>
      </c>
      <c r="I36" s="19">
        <v>0.293076</v>
      </c>
    </row>
    <row r="37" spans="1:11">
      <c r="A37" s="643" t="s">
        <v>1127</v>
      </c>
      <c r="B37" s="636" t="s">
        <v>1485</v>
      </c>
      <c r="C37" s="642">
        <v>0</v>
      </c>
      <c r="D37" s="642">
        <v>1</v>
      </c>
      <c r="E37" s="642">
        <v>1</v>
      </c>
      <c r="F37" s="642">
        <v>1</v>
      </c>
      <c r="G37" s="642">
        <v>1</v>
      </c>
      <c r="I37" s="19">
        <v>4.1868000000000002E-2</v>
      </c>
    </row>
    <row r="38" spans="1:11">
      <c r="A38" s="643" t="s">
        <v>1481</v>
      </c>
      <c r="B38" s="636" t="s">
        <v>1485</v>
      </c>
      <c r="C38" s="642">
        <v>0</v>
      </c>
      <c r="D38" s="642">
        <v>3</v>
      </c>
      <c r="E38" s="642">
        <v>3</v>
      </c>
      <c r="F38" s="642">
        <v>4</v>
      </c>
      <c r="G38" s="642">
        <v>7</v>
      </c>
      <c r="I38" s="19">
        <v>0.293076</v>
      </c>
    </row>
    <row r="39" spans="1:11">
      <c r="A39" s="643" t="s">
        <v>1480</v>
      </c>
      <c r="B39" s="642">
        <v>1</v>
      </c>
      <c r="C39" s="642">
        <v>1</v>
      </c>
      <c r="D39" s="642">
        <v>1</v>
      </c>
      <c r="E39" s="642">
        <v>1</v>
      </c>
      <c r="F39" s="642">
        <v>1</v>
      </c>
      <c r="G39" s="642">
        <v>1</v>
      </c>
      <c r="I39" s="19">
        <v>4.1868000000000002E-2</v>
      </c>
    </row>
    <row r="40" spans="1:11">
      <c r="A40" s="643" t="s">
        <v>1479</v>
      </c>
      <c r="B40" s="636" t="s">
        <v>1485</v>
      </c>
      <c r="C40" s="642">
        <v>10</v>
      </c>
      <c r="D40" s="642">
        <v>90</v>
      </c>
      <c r="E40" s="642">
        <v>105</v>
      </c>
      <c r="F40" s="642">
        <v>92</v>
      </c>
      <c r="G40" s="642">
        <v>94</v>
      </c>
      <c r="I40" s="19">
        <v>3.9355920000000002</v>
      </c>
    </row>
    <row r="41" spans="1:11">
      <c r="A41" s="636" t="s">
        <v>1478</v>
      </c>
      <c r="B41" s="642">
        <v>17</v>
      </c>
      <c r="C41" s="636" t="s">
        <v>1485</v>
      </c>
      <c r="D41" s="642">
        <v>10</v>
      </c>
      <c r="E41" s="642">
        <v>19</v>
      </c>
      <c r="F41" s="642">
        <v>11</v>
      </c>
      <c r="G41" s="642">
        <v>31</v>
      </c>
      <c r="I41" s="19">
        <v>1.2979080000000001</v>
      </c>
    </row>
    <row r="42" spans="1:11">
      <c r="A42" s="636" t="s">
        <v>1467</v>
      </c>
      <c r="B42" s="642">
        <v>39</v>
      </c>
      <c r="C42" s="642">
        <v>65</v>
      </c>
      <c r="D42" s="642">
        <v>187</v>
      </c>
      <c r="E42" s="642">
        <v>173</v>
      </c>
      <c r="F42" s="642">
        <v>174</v>
      </c>
      <c r="G42" s="642">
        <v>232</v>
      </c>
      <c r="I42" s="19">
        <v>9.7133760000000002</v>
      </c>
    </row>
    <row r="43" spans="1:11">
      <c r="A43" s="641" t="s">
        <v>1099</v>
      </c>
      <c r="B43" s="642">
        <v>110</v>
      </c>
      <c r="C43" s="642">
        <v>123</v>
      </c>
      <c r="D43" s="642">
        <v>391</v>
      </c>
      <c r="E43" s="642">
        <v>412</v>
      </c>
      <c r="F43" s="642">
        <v>400</v>
      </c>
      <c r="G43" s="642">
        <v>470</v>
      </c>
      <c r="I43" s="19">
        <v>19.677960000000002</v>
      </c>
    </row>
    <row r="45" spans="1:11">
      <c r="A45" s="736" t="s">
        <v>1496</v>
      </c>
      <c r="B45" s="736"/>
      <c r="C45" s="736"/>
      <c r="D45" s="736"/>
      <c r="E45" s="736"/>
      <c r="F45" s="736"/>
      <c r="G45" s="736"/>
      <c r="K45" t="s">
        <v>1495</v>
      </c>
    </row>
    <row r="46" spans="1:11">
      <c r="A46" s="640"/>
      <c r="B46" s="639" t="s">
        <v>1475</v>
      </c>
      <c r="C46" s="639" t="s">
        <v>1474</v>
      </c>
      <c r="D46" s="639" t="s">
        <v>1473</v>
      </c>
      <c r="E46" s="639" t="s">
        <v>1472</v>
      </c>
      <c r="F46" s="639" t="s">
        <v>1471</v>
      </c>
      <c r="G46" s="638" t="s">
        <v>1470</v>
      </c>
      <c r="I46" s="637" t="s">
        <v>1469</v>
      </c>
    </row>
    <row r="47" spans="1:11">
      <c r="A47" s="636" t="s">
        <v>1494</v>
      </c>
      <c r="B47" s="635">
        <v>1534</v>
      </c>
      <c r="C47" s="635">
        <v>1631</v>
      </c>
      <c r="D47" s="635">
        <v>1943</v>
      </c>
      <c r="E47" s="635">
        <v>1983</v>
      </c>
      <c r="F47" s="642">
        <v>785</v>
      </c>
      <c r="G47" s="635">
        <v>1064</v>
      </c>
      <c r="I47" s="19">
        <v>44.547552000000003</v>
      </c>
    </row>
    <row r="48" spans="1:11">
      <c r="A48" s="636" t="s">
        <v>1493</v>
      </c>
      <c r="B48" s="635">
        <v>4620</v>
      </c>
      <c r="C48" s="635">
        <v>5103</v>
      </c>
      <c r="D48" s="635">
        <v>6651</v>
      </c>
      <c r="E48" s="635">
        <v>6566</v>
      </c>
      <c r="F48" s="635">
        <v>3162</v>
      </c>
      <c r="G48" s="635">
        <v>4282</v>
      </c>
      <c r="I48" s="19">
        <v>179.27877600000002</v>
      </c>
    </row>
    <row r="49" spans="1:9">
      <c r="A49" s="636" t="s">
        <v>1263</v>
      </c>
      <c r="B49" s="642">
        <v>362</v>
      </c>
      <c r="C49" s="642">
        <v>321</v>
      </c>
      <c r="D49" s="642">
        <v>277</v>
      </c>
      <c r="E49" s="636" t="s">
        <v>1485</v>
      </c>
      <c r="F49" s="642">
        <v>1</v>
      </c>
      <c r="G49" s="642">
        <v>1</v>
      </c>
      <c r="I49" s="19">
        <v>4.1868000000000002E-2</v>
      </c>
    </row>
    <row r="50" spans="1:9">
      <c r="A50" s="636" t="s">
        <v>1084</v>
      </c>
      <c r="B50" s="642">
        <v>973</v>
      </c>
      <c r="C50" s="635">
        <v>1113</v>
      </c>
      <c r="D50" s="642">
        <v>12</v>
      </c>
      <c r="E50" s="642">
        <v>9</v>
      </c>
      <c r="F50" s="642">
        <v>8</v>
      </c>
      <c r="G50" s="642">
        <v>12</v>
      </c>
      <c r="I50" s="19">
        <v>0.50241599999999997</v>
      </c>
    </row>
    <row r="51" spans="1:9">
      <c r="A51" s="641" t="s">
        <v>1099</v>
      </c>
      <c r="B51" s="635">
        <v>7489</v>
      </c>
      <c r="C51" s="635">
        <v>8168</v>
      </c>
      <c r="D51" s="635">
        <v>8883</v>
      </c>
      <c r="E51" s="635">
        <v>8558</v>
      </c>
      <c r="F51" s="635">
        <v>3956</v>
      </c>
      <c r="G51" s="635">
        <v>5359</v>
      </c>
      <c r="I51" s="19">
        <v>224.37061200000002</v>
      </c>
    </row>
    <row r="53" spans="1:9">
      <c r="A53" s="736" t="s">
        <v>1492</v>
      </c>
      <c r="B53" s="736"/>
      <c r="C53" s="736"/>
      <c r="D53" s="736"/>
      <c r="E53" s="736"/>
      <c r="F53" s="736"/>
      <c r="G53" s="736"/>
    </row>
    <row r="54" spans="1:9">
      <c r="A54" s="640"/>
      <c r="B54" s="639" t="s">
        <v>1475</v>
      </c>
      <c r="C54" s="639" t="s">
        <v>1474</v>
      </c>
      <c r="D54" s="639" t="s">
        <v>1473</v>
      </c>
      <c r="E54" s="639" t="s">
        <v>1472</v>
      </c>
      <c r="F54" s="639" t="s">
        <v>1471</v>
      </c>
      <c r="G54" s="638" t="s">
        <v>1470</v>
      </c>
      <c r="I54" s="637" t="s">
        <v>1469</v>
      </c>
    </row>
    <row r="55" spans="1:9">
      <c r="A55" s="636" t="s">
        <v>1164</v>
      </c>
      <c r="B55" s="642">
        <v>630</v>
      </c>
      <c r="C55" s="642">
        <v>649</v>
      </c>
      <c r="D55" s="642">
        <v>678</v>
      </c>
      <c r="E55" s="642">
        <v>650</v>
      </c>
      <c r="F55" s="642">
        <v>607</v>
      </c>
      <c r="G55" s="642">
        <v>567</v>
      </c>
      <c r="I55" s="19">
        <v>23.739156000000001</v>
      </c>
    </row>
    <row r="56" spans="1:9">
      <c r="A56" s="636" t="s">
        <v>1079</v>
      </c>
      <c r="B56" s="635">
        <v>2362</v>
      </c>
      <c r="C56" s="635">
        <v>2655</v>
      </c>
      <c r="D56" s="635">
        <v>3035</v>
      </c>
      <c r="E56" s="635">
        <v>3156</v>
      </c>
      <c r="F56" s="635">
        <v>3433</v>
      </c>
      <c r="G56" s="635">
        <v>3248</v>
      </c>
      <c r="I56" s="19">
        <v>135.98726400000001</v>
      </c>
    </row>
    <row r="57" spans="1:9">
      <c r="A57" s="643" t="s">
        <v>1204</v>
      </c>
      <c r="B57" s="642">
        <v>165</v>
      </c>
      <c r="C57" s="642">
        <v>158</v>
      </c>
      <c r="D57" s="642">
        <v>153</v>
      </c>
      <c r="E57" s="642">
        <v>140</v>
      </c>
      <c r="F57" s="642">
        <v>130</v>
      </c>
      <c r="G57" s="642">
        <v>141</v>
      </c>
      <c r="I57" s="19">
        <v>5.9033880000000005</v>
      </c>
    </row>
    <row r="58" spans="1:9">
      <c r="A58" s="643" t="s">
        <v>1482</v>
      </c>
      <c r="B58" s="642">
        <v>123</v>
      </c>
      <c r="C58" s="642">
        <v>137</v>
      </c>
      <c r="D58" s="642">
        <v>142</v>
      </c>
      <c r="E58" s="642">
        <v>144</v>
      </c>
      <c r="F58" s="642">
        <v>162</v>
      </c>
      <c r="G58" s="642">
        <v>136</v>
      </c>
      <c r="I58" s="19">
        <v>5.6940480000000004</v>
      </c>
    </row>
    <row r="59" spans="1:9">
      <c r="A59" s="643" t="s">
        <v>1481</v>
      </c>
      <c r="B59" s="636" t="s">
        <v>1485</v>
      </c>
      <c r="C59" s="642">
        <v>38</v>
      </c>
      <c r="D59" s="642">
        <v>35</v>
      </c>
      <c r="E59" s="642">
        <v>28</v>
      </c>
      <c r="F59" s="642">
        <v>23</v>
      </c>
      <c r="G59" s="642">
        <v>21</v>
      </c>
      <c r="I59" s="19">
        <v>0.87922800000000001</v>
      </c>
    </row>
    <row r="60" spans="1:9">
      <c r="A60" s="643" t="s">
        <v>1162</v>
      </c>
      <c r="B60" s="635">
        <v>1269</v>
      </c>
      <c r="C60" s="635">
        <v>1305</v>
      </c>
      <c r="D60" s="635">
        <v>1539</v>
      </c>
      <c r="E60" s="635">
        <v>1611</v>
      </c>
      <c r="F60" s="635">
        <v>1707</v>
      </c>
      <c r="G60" s="635">
        <v>1605</v>
      </c>
      <c r="I60" s="19">
        <v>67.198140000000009</v>
      </c>
    </row>
    <row r="61" spans="1:9">
      <c r="A61" s="643" t="s">
        <v>1479</v>
      </c>
      <c r="B61" s="642">
        <v>604</v>
      </c>
      <c r="C61" s="642">
        <v>762</v>
      </c>
      <c r="D61" s="642">
        <v>845</v>
      </c>
      <c r="E61" s="642">
        <v>920</v>
      </c>
      <c r="F61" s="635">
        <v>1090</v>
      </c>
      <c r="G61" s="635">
        <v>1045</v>
      </c>
      <c r="I61" s="19">
        <v>43.75206</v>
      </c>
    </row>
    <row r="62" spans="1:9">
      <c r="A62" s="636" t="s">
        <v>1233</v>
      </c>
      <c r="B62" s="635">
        <v>64458</v>
      </c>
      <c r="C62" s="635">
        <v>69112</v>
      </c>
      <c r="D62" s="635">
        <v>71027</v>
      </c>
      <c r="E62" s="635">
        <v>69926</v>
      </c>
      <c r="F62" s="635">
        <v>60554</v>
      </c>
      <c r="G62" s="635">
        <v>64217</v>
      </c>
      <c r="I62" s="19">
        <v>2688.6373560000002</v>
      </c>
    </row>
    <row r="63" spans="1:9">
      <c r="A63" s="636" t="s">
        <v>1478</v>
      </c>
      <c r="B63" s="642">
        <v>396</v>
      </c>
      <c r="C63" s="642">
        <v>379</v>
      </c>
      <c r="D63" s="642">
        <v>516</v>
      </c>
      <c r="E63" s="642">
        <v>576</v>
      </c>
      <c r="F63" s="642">
        <v>472</v>
      </c>
      <c r="G63" s="642">
        <v>519</v>
      </c>
      <c r="I63" s="19">
        <v>21.729492</v>
      </c>
    </row>
    <row r="64" spans="1:9">
      <c r="A64" s="636" t="s">
        <v>1477</v>
      </c>
      <c r="B64" s="635">
        <v>8756</v>
      </c>
      <c r="C64" s="635">
        <v>9398</v>
      </c>
      <c r="D64" s="635">
        <v>9651</v>
      </c>
      <c r="E64" s="635">
        <v>9518</v>
      </c>
      <c r="F64" s="635">
        <v>8544</v>
      </c>
      <c r="G64" s="635">
        <v>8962</v>
      </c>
      <c r="I64" s="19">
        <v>375.22101600000002</v>
      </c>
    </row>
    <row r="65" spans="1:9">
      <c r="A65" s="636" t="s">
        <v>1467</v>
      </c>
      <c r="B65" s="635">
        <v>2465</v>
      </c>
      <c r="C65" s="635">
        <v>2167</v>
      </c>
      <c r="D65" s="642">
        <v>2073</v>
      </c>
      <c r="E65" s="635">
        <v>2201</v>
      </c>
      <c r="F65" s="635">
        <v>2444</v>
      </c>
      <c r="G65" s="635">
        <v>2835</v>
      </c>
      <c r="I65" s="19">
        <v>118.69578000000001</v>
      </c>
    </row>
    <row r="66" spans="1:9">
      <c r="A66" s="641" t="s">
        <v>1099</v>
      </c>
      <c r="B66" s="635">
        <v>79067</v>
      </c>
      <c r="C66" s="635">
        <v>84360</v>
      </c>
      <c r="D66" s="635">
        <v>86980</v>
      </c>
      <c r="E66" s="635">
        <v>86027</v>
      </c>
      <c r="F66" s="635">
        <v>76054</v>
      </c>
      <c r="G66" s="635">
        <v>80348</v>
      </c>
      <c r="I66" s="19">
        <v>3364.0100640000001</v>
      </c>
    </row>
    <row r="68" spans="1:9">
      <c r="A68" s="736" t="s">
        <v>1491</v>
      </c>
      <c r="B68" s="736"/>
      <c r="C68" s="736"/>
      <c r="D68" s="736"/>
      <c r="E68" s="736"/>
      <c r="F68" s="736"/>
      <c r="G68" s="736"/>
    </row>
    <row r="69" spans="1:9">
      <c r="A69" s="640"/>
      <c r="B69" s="639" t="s">
        <v>1475</v>
      </c>
      <c r="C69" s="639" t="s">
        <v>1474</v>
      </c>
      <c r="D69" s="639" t="s">
        <v>1473</v>
      </c>
      <c r="E69" s="639" t="s">
        <v>1472</v>
      </c>
      <c r="F69" s="639" t="s">
        <v>1471</v>
      </c>
      <c r="G69" s="638" t="s">
        <v>1470</v>
      </c>
      <c r="I69" s="637" t="s">
        <v>1469</v>
      </c>
    </row>
    <row r="70" spans="1:9">
      <c r="A70" s="636" t="s">
        <v>1079</v>
      </c>
      <c r="B70" s="635">
        <v>12156</v>
      </c>
      <c r="C70" s="635">
        <v>12185</v>
      </c>
      <c r="D70" s="635">
        <v>12899</v>
      </c>
      <c r="E70" s="635">
        <v>13451</v>
      </c>
      <c r="F70" s="635">
        <v>13888</v>
      </c>
      <c r="G70" s="635">
        <v>14355</v>
      </c>
      <c r="I70" s="19">
        <v>601.01514000000009</v>
      </c>
    </row>
    <row r="71" spans="1:9">
      <c r="A71" s="643" t="s">
        <v>1482</v>
      </c>
      <c r="B71" s="635">
        <v>11537</v>
      </c>
      <c r="C71" s="635">
        <v>11312</v>
      </c>
      <c r="D71" s="635">
        <v>11979</v>
      </c>
      <c r="E71" s="635">
        <v>12288</v>
      </c>
      <c r="F71" s="635">
        <v>12813</v>
      </c>
      <c r="G71" s="635">
        <v>13451</v>
      </c>
      <c r="I71" s="19">
        <v>563.16646800000001</v>
      </c>
    </row>
    <row r="72" spans="1:9">
      <c r="A72" s="643" t="s">
        <v>1480</v>
      </c>
      <c r="B72" s="642">
        <v>394</v>
      </c>
      <c r="C72" s="642">
        <v>415</v>
      </c>
      <c r="D72" s="642">
        <v>397</v>
      </c>
      <c r="E72" s="642">
        <v>169</v>
      </c>
      <c r="F72" s="642">
        <v>74</v>
      </c>
      <c r="G72" s="636" t="s">
        <v>1485</v>
      </c>
      <c r="I72" s="19">
        <v>12.133346400000001</v>
      </c>
    </row>
    <row r="73" spans="1:9">
      <c r="A73" s="643" t="s">
        <v>1479</v>
      </c>
      <c r="B73" s="642">
        <v>225</v>
      </c>
      <c r="C73" s="642">
        <v>458</v>
      </c>
      <c r="D73" s="642">
        <v>523</v>
      </c>
      <c r="E73" s="642">
        <v>994</v>
      </c>
      <c r="F73" s="635">
        <v>1001</v>
      </c>
      <c r="G73" s="642">
        <v>904</v>
      </c>
      <c r="I73" s="19">
        <v>37.848672000000001</v>
      </c>
    </row>
    <row r="74" spans="1:9">
      <c r="A74" s="636" t="s">
        <v>1478</v>
      </c>
      <c r="B74" s="642">
        <v>68</v>
      </c>
      <c r="C74" s="642">
        <v>75</v>
      </c>
      <c r="D74" s="642">
        <v>6</v>
      </c>
      <c r="E74" s="644">
        <v>0.5</v>
      </c>
      <c r="F74" s="642">
        <v>79</v>
      </c>
      <c r="G74" s="644">
        <v>6.7</v>
      </c>
      <c r="I74" s="19">
        <v>0.28051560000000003</v>
      </c>
    </row>
    <row r="75" spans="1:9">
      <c r="A75" s="636" t="s">
        <v>1263</v>
      </c>
      <c r="B75" s="635">
        <v>2737</v>
      </c>
      <c r="C75" s="635">
        <v>2303</v>
      </c>
      <c r="D75" s="635">
        <v>3063</v>
      </c>
      <c r="E75" s="635">
        <v>2670</v>
      </c>
      <c r="F75" s="635">
        <v>1966</v>
      </c>
      <c r="G75" s="635">
        <v>1771</v>
      </c>
      <c r="I75" s="19">
        <v>74.148228000000003</v>
      </c>
    </row>
    <row r="76" spans="1:9">
      <c r="A76" s="641" t="s">
        <v>1099</v>
      </c>
      <c r="B76" s="635">
        <v>14961</v>
      </c>
      <c r="C76" s="635">
        <v>14563</v>
      </c>
      <c r="D76" s="635">
        <v>15968</v>
      </c>
      <c r="E76" s="635">
        <v>16122</v>
      </c>
      <c r="F76" s="635">
        <v>15933</v>
      </c>
      <c r="G76" s="635">
        <v>16133</v>
      </c>
      <c r="I76" s="19">
        <v>675.45644400000003</v>
      </c>
    </row>
    <row r="78" spans="1:9">
      <c r="A78" s="736" t="s">
        <v>1490</v>
      </c>
      <c r="B78" s="736"/>
      <c r="C78" s="736"/>
      <c r="D78" s="736"/>
      <c r="E78" s="736"/>
      <c r="F78" s="736"/>
      <c r="G78" s="736"/>
    </row>
    <row r="79" spans="1:9">
      <c r="A79" s="648"/>
      <c r="B79" s="639" t="s">
        <v>1475</v>
      </c>
      <c r="C79" s="639" t="s">
        <v>1474</v>
      </c>
      <c r="D79" s="639" t="s">
        <v>1473</v>
      </c>
      <c r="E79" s="639" t="s">
        <v>1472</v>
      </c>
      <c r="F79" s="639" t="s">
        <v>1471</v>
      </c>
      <c r="G79" s="638" t="s">
        <v>1470</v>
      </c>
      <c r="I79" s="637" t="s">
        <v>1469</v>
      </c>
    </row>
    <row r="80" spans="1:9">
      <c r="A80" s="636" t="s">
        <v>1489</v>
      </c>
      <c r="B80" s="635">
        <v>25297</v>
      </c>
      <c r="C80" s="635">
        <v>27269</v>
      </c>
      <c r="D80" s="635">
        <v>28505</v>
      </c>
      <c r="E80" s="635">
        <v>30080</v>
      </c>
      <c r="F80" s="635">
        <v>28732</v>
      </c>
      <c r="G80" s="635">
        <v>32714</v>
      </c>
      <c r="I80" s="19">
        <v>1369.669752</v>
      </c>
    </row>
    <row r="81" spans="1:9">
      <c r="A81" s="643" t="s">
        <v>1164</v>
      </c>
      <c r="B81" s="642">
        <v>152</v>
      </c>
      <c r="C81" s="642">
        <v>157</v>
      </c>
      <c r="D81" s="642">
        <v>159</v>
      </c>
      <c r="E81" s="642">
        <v>166</v>
      </c>
      <c r="F81" s="642">
        <v>147</v>
      </c>
      <c r="G81" s="642">
        <v>129</v>
      </c>
      <c r="I81" s="19">
        <v>5.4009720000000003</v>
      </c>
    </row>
    <row r="82" spans="1:9">
      <c r="A82" s="643" t="s">
        <v>1079</v>
      </c>
      <c r="B82" s="642">
        <v>659</v>
      </c>
      <c r="C82" s="642">
        <v>829</v>
      </c>
      <c r="D82" s="642">
        <v>901</v>
      </c>
      <c r="E82" s="642">
        <v>582</v>
      </c>
      <c r="F82" s="642">
        <v>461</v>
      </c>
      <c r="G82" s="642">
        <v>688</v>
      </c>
      <c r="I82" s="19">
        <v>28.805184000000001</v>
      </c>
    </row>
    <row r="83" spans="1:9">
      <c r="A83" s="647" t="s">
        <v>1488</v>
      </c>
      <c r="B83" s="635">
        <v>11582</v>
      </c>
      <c r="C83" s="635">
        <v>13622</v>
      </c>
      <c r="D83" s="635">
        <v>14664</v>
      </c>
      <c r="E83" s="635">
        <v>16643</v>
      </c>
      <c r="F83" s="635">
        <v>15338</v>
      </c>
      <c r="G83" s="635">
        <v>15806</v>
      </c>
      <c r="I83" s="19">
        <v>661.76560800000004</v>
      </c>
    </row>
    <row r="84" spans="1:9">
      <c r="A84" s="643" t="s">
        <v>1478</v>
      </c>
      <c r="B84" s="645">
        <v>9641.2800000000007</v>
      </c>
      <c r="C84" s="645">
        <v>9983.24</v>
      </c>
      <c r="D84" s="645">
        <v>9964.15</v>
      </c>
      <c r="E84" s="645">
        <v>9196.4</v>
      </c>
      <c r="F84" s="645">
        <v>8993.8799999999992</v>
      </c>
      <c r="G84" s="645">
        <v>8430.31</v>
      </c>
      <c r="I84" s="19">
        <v>352.96021908</v>
      </c>
    </row>
    <row r="85" spans="1:9">
      <c r="A85" s="643" t="s">
        <v>1467</v>
      </c>
      <c r="B85" s="645">
        <v>3261.07</v>
      </c>
      <c r="C85" s="635">
        <v>2678</v>
      </c>
      <c r="D85" s="635">
        <v>2816</v>
      </c>
      <c r="E85" s="635">
        <v>3493</v>
      </c>
      <c r="F85" s="635">
        <v>3792</v>
      </c>
      <c r="G85" s="635">
        <v>7660</v>
      </c>
      <c r="I85" s="19">
        <v>320.70888000000002</v>
      </c>
    </row>
    <row r="86" spans="1:9">
      <c r="A86" s="646" t="s">
        <v>1487</v>
      </c>
      <c r="B86" s="645">
        <v>17001.72</v>
      </c>
      <c r="C86" s="635">
        <v>16582</v>
      </c>
      <c r="D86" s="635">
        <v>16183</v>
      </c>
      <c r="E86" s="635">
        <v>16808</v>
      </c>
      <c r="F86" s="635">
        <v>17845</v>
      </c>
      <c r="G86" s="635">
        <v>18324</v>
      </c>
      <c r="I86" s="19">
        <v>767.18923200000006</v>
      </c>
    </row>
    <row r="87" spans="1:9">
      <c r="A87" s="636" t="s">
        <v>1263</v>
      </c>
      <c r="B87" s="635">
        <v>3931</v>
      </c>
      <c r="C87" s="635">
        <v>5261</v>
      </c>
      <c r="D87" s="635">
        <v>5773</v>
      </c>
      <c r="E87" s="635">
        <v>6351</v>
      </c>
      <c r="F87" s="635">
        <v>3899</v>
      </c>
      <c r="G87" s="635">
        <v>2005</v>
      </c>
      <c r="I87" s="19">
        <v>83.945340000000002</v>
      </c>
    </row>
    <row r="88" spans="1:9">
      <c r="A88" s="641" t="s">
        <v>1099</v>
      </c>
      <c r="B88" s="635">
        <v>46229</v>
      </c>
      <c r="C88" s="635">
        <v>49111</v>
      </c>
      <c r="D88" s="635">
        <v>50461</v>
      </c>
      <c r="E88" s="635">
        <v>53240</v>
      </c>
      <c r="F88" s="635">
        <v>50476</v>
      </c>
      <c r="G88" s="635">
        <v>53043</v>
      </c>
      <c r="I88" s="19">
        <v>2220.8043240000002</v>
      </c>
    </row>
    <row r="90" spans="1:9">
      <c r="A90" s="736" t="s">
        <v>1486</v>
      </c>
      <c r="B90" s="736"/>
      <c r="C90" s="736"/>
      <c r="D90" s="736"/>
      <c r="E90" s="736"/>
      <c r="F90" s="736"/>
      <c r="G90" s="736"/>
    </row>
    <row r="91" spans="1:9">
      <c r="A91" s="640"/>
      <c r="B91" s="639" t="s">
        <v>1475</v>
      </c>
      <c r="C91" s="639" t="s">
        <v>1474</v>
      </c>
      <c r="D91" s="639" t="s">
        <v>1473</v>
      </c>
      <c r="E91" s="639" t="s">
        <v>1472</v>
      </c>
      <c r="F91" s="639" t="s">
        <v>1471</v>
      </c>
      <c r="G91" s="638" t="s">
        <v>1470</v>
      </c>
      <c r="I91" s="637" t="s">
        <v>1469</v>
      </c>
    </row>
    <row r="92" spans="1:9">
      <c r="A92" s="636" t="s">
        <v>1164</v>
      </c>
      <c r="B92" s="642">
        <v>9</v>
      </c>
      <c r="C92" s="642">
        <v>8</v>
      </c>
      <c r="D92" s="642">
        <v>25</v>
      </c>
      <c r="E92" s="642">
        <v>29</v>
      </c>
      <c r="F92" s="642">
        <v>32</v>
      </c>
      <c r="G92" s="642">
        <v>34</v>
      </c>
      <c r="I92" s="19">
        <v>1.4235120000000001</v>
      </c>
    </row>
    <row r="93" spans="1:9">
      <c r="A93" s="636" t="s">
        <v>1079</v>
      </c>
      <c r="B93" s="644">
        <v>246.3</v>
      </c>
      <c r="C93" s="644">
        <v>231.7</v>
      </c>
      <c r="D93" s="644">
        <v>231.7</v>
      </c>
      <c r="E93" s="644">
        <v>172.9</v>
      </c>
      <c r="F93" s="644">
        <v>245.2</v>
      </c>
      <c r="G93" s="644">
        <v>205.7</v>
      </c>
      <c r="I93" s="19">
        <v>8.6122475999999999</v>
      </c>
    </row>
    <row r="94" spans="1:9">
      <c r="A94" s="643" t="s">
        <v>1482</v>
      </c>
      <c r="B94" s="642">
        <v>13</v>
      </c>
      <c r="C94" s="642">
        <v>6</v>
      </c>
      <c r="D94" s="642">
        <v>27</v>
      </c>
      <c r="E94" s="642">
        <v>23</v>
      </c>
      <c r="F94" s="642">
        <v>40</v>
      </c>
      <c r="G94" s="642">
        <v>47</v>
      </c>
      <c r="I94" s="19">
        <v>1.9677960000000001</v>
      </c>
    </row>
    <row r="95" spans="1:9">
      <c r="A95" s="643" t="s">
        <v>1481</v>
      </c>
      <c r="B95" s="642">
        <v>2</v>
      </c>
      <c r="C95" s="642">
        <v>2</v>
      </c>
      <c r="D95" s="642">
        <v>2</v>
      </c>
      <c r="E95" s="642">
        <v>3</v>
      </c>
      <c r="F95" s="642">
        <v>2</v>
      </c>
      <c r="G95" s="642">
        <v>2</v>
      </c>
      <c r="I95" s="19">
        <v>8.3736000000000005E-2</v>
      </c>
    </row>
    <row r="96" spans="1:9">
      <c r="A96" s="643" t="s">
        <v>1479</v>
      </c>
      <c r="B96" s="642">
        <v>230</v>
      </c>
      <c r="C96" s="642">
        <v>222</v>
      </c>
      <c r="D96" s="642">
        <v>202</v>
      </c>
      <c r="E96" s="642">
        <v>145</v>
      </c>
      <c r="F96" s="642">
        <v>200</v>
      </c>
      <c r="G96" s="642">
        <v>152</v>
      </c>
      <c r="I96" s="19">
        <v>6.3639360000000007</v>
      </c>
    </row>
    <row r="97" spans="1:9">
      <c r="A97" s="636" t="s">
        <v>1468</v>
      </c>
      <c r="B97" s="635">
        <v>21324</v>
      </c>
      <c r="C97" s="635">
        <v>22997</v>
      </c>
      <c r="D97" s="635">
        <v>24552</v>
      </c>
      <c r="E97" s="635">
        <v>26075</v>
      </c>
      <c r="F97" s="635">
        <v>28394</v>
      </c>
      <c r="G97" s="635">
        <v>28817</v>
      </c>
      <c r="I97" s="19">
        <v>1206.5101560000001</v>
      </c>
    </row>
    <row r="98" spans="1:9">
      <c r="A98" s="636" t="s">
        <v>1233</v>
      </c>
      <c r="B98" s="642">
        <v>189</v>
      </c>
      <c r="C98" s="642">
        <v>209</v>
      </c>
      <c r="D98" s="642">
        <v>204</v>
      </c>
      <c r="E98" s="642">
        <v>195</v>
      </c>
      <c r="F98" s="642">
        <v>134</v>
      </c>
      <c r="G98" s="642">
        <v>139</v>
      </c>
      <c r="I98" s="19">
        <v>5.8196520000000005</v>
      </c>
    </row>
    <row r="99" spans="1:9">
      <c r="A99" s="636" t="s">
        <v>1478</v>
      </c>
      <c r="B99" s="642">
        <v>2</v>
      </c>
      <c r="C99" s="642">
        <v>1</v>
      </c>
      <c r="D99" s="642">
        <v>2</v>
      </c>
      <c r="E99" s="642">
        <v>1</v>
      </c>
      <c r="F99" s="636" t="s">
        <v>1485</v>
      </c>
      <c r="G99" s="636" t="s">
        <v>1485</v>
      </c>
      <c r="I99" s="19">
        <v>6.2801999999999997E-2</v>
      </c>
    </row>
    <row r="100" spans="1:9">
      <c r="A100" s="636" t="s">
        <v>1484</v>
      </c>
      <c r="B100" s="642">
        <v>636</v>
      </c>
      <c r="C100" s="642">
        <v>570</v>
      </c>
      <c r="D100" s="642">
        <v>457</v>
      </c>
      <c r="E100" s="642">
        <v>323</v>
      </c>
      <c r="F100" s="642">
        <v>203</v>
      </c>
      <c r="G100" s="642">
        <v>284</v>
      </c>
      <c r="I100" s="19">
        <v>11.890512000000001</v>
      </c>
    </row>
    <row r="101" spans="1:9">
      <c r="A101" s="636" t="s">
        <v>682</v>
      </c>
      <c r="B101" s="635">
        <v>2006</v>
      </c>
      <c r="C101" s="635">
        <v>2357</v>
      </c>
      <c r="D101" s="635">
        <v>2671</v>
      </c>
      <c r="E101" s="635">
        <v>2953</v>
      </c>
      <c r="F101" s="635">
        <v>2131</v>
      </c>
      <c r="G101" s="635">
        <v>2530</v>
      </c>
      <c r="I101" s="19">
        <v>105.92604</v>
      </c>
    </row>
    <row r="102" spans="1:9">
      <c r="A102" s="636" t="s">
        <v>1263</v>
      </c>
      <c r="B102" s="642">
        <v>485</v>
      </c>
      <c r="C102" s="642">
        <v>411</v>
      </c>
      <c r="D102" s="642">
        <v>357</v>
      </c>
      <c r="E102" s="642">
        <v>231</v>
      </c>
      <c r="F102" s="642">
        <v>72</v>
      </c>
      <c r="G102" s="642">
        <v>86</v>
      </c>
      <c r="I102" s="19">
        <v>3.6006480000000001</v>
      </c>
    </row>
    <row r="103" spans="1:9">
      <c r="A103" s="641" t="s">
        <v>1099</v>
      </c>
      <c r="B103" s="635">
        <v>24417</v>
      </c>
      <c r="C103" s="635">
        <v>26377</v>
      </c>
      <c r="D103" s="635">
        <v>28144</v>
      </c>
      <c r="E103" s="635">
        <v>29752</v>
      </c>
      <c r="F103" s="635">
        <v>31140</v>
      </c>
      <c r="G103" s="635">
        <v>32012</v>
      </c>
      <c r="I103" s="19">
        <v>1340.2784160000001</v>
      </c>
    </row>
    <row r="105" spans="1:9">
      <c r="A105" s="736" t="s">
        <v>1483</v>
      </c>
      <c r="B105" s="736"/>
      <c r="C105" s="736"/>
      <c r="D105" s="736"/>
      <c r="E105" s="736"/>
      <c r="F105" s="736"/>
      <c r="G105" s="736"/>
    </row>
    <row r="106" spans="1:9">
      <c r="A106" s="640"/>
      <c r="B106" s="639" t="s">
        <v>1475</v>
      </c>
      <c r="C106" s="639" t="s">
        <v>1474</v>
      </c>
      <c r="D106" s="639" t="s">
        <v>1473</v>
      </c>
      <c r="E106" s="639" t="s">
        <v>1472</v>
      </c>
      <c r="F106" s="639" t="s">
        <v>1471</v>
      </c>
      <c r="G106" s="638" t="s">
        <v>1470</v>
      </c>
      <c r="I106" s="637" t="s">
        <v>1469</v>
      </c>
    </row>
    <row r="107" spans="1:9">
      <c r="A107" s="636" t="s">
        <v>1164</v>
      </c>
      <c r="B107" s="642">
        <v>54</v>
      </c>
      <c r="C107" s="642">
        <v>52</v>
      </c>
      <c r="D107" s="642">
        <v>82</v>
      </c>
      <c r="E107" s="642">
        <v>74</v>
      </c>
      <c r="F107" s="642">
        <v>84</v>
      </c>
      <c r="G107" s="642">
        <v>68</v>
      </c>
      <c r="I107" s="19">
        <v>2.8470240000000002</v>
      </c>
    </row>
    <row r="108" spans="1:9">
      <c r="A108" s="636" t="s">
        <v>1079</v>
      </c>
      <c r="B108" s="635">
        <v>2686</v>
      </c>
      <c r="C108" s="635">
        <v>2530</v>
      </c>
      <c r="D108" s="635">
        <v>2758</v>
      </c>
      <c r="E108" s="635">
        <v>2333</v>
      </c>
      <c r="F108" s="635">
        <v>2060</v>
      </c>
      <c r="G108" s="635">
        <v>2326</v>
      </c>
      <c r="I108" s="19">
        <v>97.384968000000001</v>
      </c>
    </row>
    <row r="109" spans="1:9">
      <c r="A109" s="643" t="s">
        <v>1482</v>
      </c>
      <c r="B109" s="642">
        <v>250</v>
      </c>
      <c r="C109" s="642">
        <v>254</v>
      </c>
      <c r="D109" s="642">
        <v>309</v>
      </c>
      <c r="E109" s="642">
        <v>252</v>
      </c>
      <c r="F109" s="642">
        <v>237</v>
      </c>
      <c r="G109" s="642">
        <v>244</v>
      </c>
      <c r="I109" s="19">
        <v>10.215792</v>
      </c>
    </row>
    <row r="110" spans="1:9">
      <c r="A110" s="643" t="s">
        <v>1127</v>
      </c>
      <c r="B110" s="642">
        <v>13</v>
      </c>
      <c r="C110" s="642">
        <v>14</v>
      </c>
      <c r="D110" s="642">
        <v>21</v>
      </c>
      <c r="E110" s="642">
        <v>27</v>
      </c>
      <c r="F110" s="642">
        <v>23</v>
      </c>
      <c r="G110" s="642">
        <v>24</v>
      </c>
      <c r="I110" s="19">
        <v>1.0048319999999999</v>
      </c>
    </row>
    <row r="111" spans="1:9">
      <c r="A111" s="643" t="s">
        <v>1481</v>
      </c>
      <c r="B111" s="642">
        <v>78</v>
      </c>
      <c r="C111" s="642">
        <v>48</v>
      </c>
      <c r="D111" s="642">
        <v>51</v>
      </c>
      <c r="E111" s="642">
        <v>43</v>
      </c>
      <c r="F111" s="642">
        <v>37</v>
      </c>
      <c r="G111" s="642">
        <v>28</v>
      </c>
      <c r="I111" s="19">
        <v>1.172304</v>
      </c>
    </row>
    <row r="112" spans="1:9">
      <c r="A112" s="643" t="s">
        <v>1480</v>
      </c>
      <c r="B112" s="642">
        <v>511</v>
      </c>
      <c r="C112" s="642">
        <v>543</v>
      </c>
      <c r="D112" s="642">
        <v>482</v>
      </c>
      <c r="E112" s="642">
        <v>405</v>
      </c>
      <c r="F112" s="642">
        <v>309</v>
      </c>
      <c r="G112" s="642">
        <v>358</v>
      </c>
      <c r="I112" s="19">
        <v>14.988744000000001</v>
      </c>
    </row>
    <row r="113" spans="1:9">
      <c r="A113" s="643" t="s">
        <v>1170</v>
      </c>
      <c r="B113" s="642">
        <v>271</v>
      </c>
      <c r="C113" s="642">
        <v>250</v>
      </c>
      <c r="D113" s="642">
        <v>405</v>
      </c>
      <c r="E113" s="642">
        <v>355</v>
      </c>
      <c r="F113" s="642">
        <v>366</v>
      </c>
      <c r="G113" s="642">
        <v>409</v>
      </c>
      <c r="I113" s="19">
        <v>17.124012</v>
      </c>
    </row>
    <row r="114" spans="1:9">
      <c r="A114" s="643" t="s">
        <v>1162</v>
      </c>
      <c r="B114" s="642">
        <v>75</v>
      </c>
      <c r="C114" s="642">
        <v>71</v>
      </c>
      <c r="D114" s="642">
        <v>57</v>
      </c>
      <c r="E114" s="642">
        <v>88</v>
      </c>
      <c r="F114" s="642">
        <v>96</v>
      </c>
      <c r="G114" s="642">
        <v>134</v>
      </c>
      <c r="I114" s="19">
        <v>5.6103120000000004</v>
      </c>
    </row>
    <row r="115" spans="1:9">
      <c r="A115" s="643" t="s">
        <v>1479</v>
      </c>
      <c r="B115" s="635">
        <v>1489</v>
      </c>
      <c r="C115" s="635">
        <v>1349</v>
      </c>
      <c r="D115" s="635">
        <v>1432</v>
      </c>
      <c r="E115" s="635">
        <v>1164</v>
      </c>
      <c r="F115" s="642">
        <v>992</v>
      </c>
      <c r="G115" s="635">
        <v>1129</v>
      </c>
      <c r="I115" s="19">
        <v>47.268972000000005</v>
      </c>
    </row>
    <row r="116" spans="1:9">
      <c r="A116" s="636" t="s">
        <v>1233</v>
      </c>
      <c r="B116" s="642">
        <v>465</v>
      </c>
      <c r="C116" s="642">
        <v>630</v>
      </c>
      <c r="D116" s="642">
        <v>824</v>
      </c>
      <c r="E116" s="642">
        <v>890</v>
      </c>
      <c r="F116" s="635">
        <v>1071</v>
      </c>
      <c r="G116" s="635">
        <v>1214</v>
      </c>
      <c r="I116" s="19">
        <v>50.827752000000004</v>
      </c>
    </row>
    <row r="117" spans="1:9">
      <c r="A117" s="636" t="s">
        <v>1478</v>
      </c>
      <c r="B117" s="642">
        <v>378</v>
      </c>
      <c r="C117" s="642">
        <v>329</v>
      </c>
      <c r="D117" s="642">
        <v>355</v>
      </c>
      <c r="E117" s="642">
        <v>317</v>
      </c>
      <c r="F117" s="642">
        <v>237</v>
      </c>
      <c r="G117" s="642">
        <v>326</v>
      </c>
      <c r="I117" s="19">
        <v>13.648968</v>
      </c>
    </row>
    <row r="118" spans="1:9">
      <c r="A118" s="636" t="s">
        <v>1467</v>
      </c>
      <c r="B118" s="635">
        <v>2604</v>
      </c>
      <c r="C118" s="635">
        <v>2340</v>
      </c>
      <c r="D118" s="635">
        <v>1519</v>
      </c>
      <c r="E118" s="635">
        <v>1465</v>
      </c>
      <c r="F118" s="635">
        <v>1393</v>
      </c>
      <c r="G118" s="635">
        <v>1455</v>
      </c>
      <c r="I118" s="19">
        <v>60.917940000000002</v>
      </c>
    </row>
    <row r="119" spans="1:9">
      <c r="A119" s="636" t="s">
        <v>1477</v>
      </c>
      <c r="B119" s="642">
        <v>374</v>
      </c>
      <c r="C119" s="642">
        <v>337</v>
      </c>
      <c r="D119" s="642">
        <v>313</v>
      </c>
      <c r="E119" s="642">
        <v>304</v>
      </c>
      <c r="F119" s="642">
        <v>281</v>
      </c>
      <c r="G119" s="642">
        <v>221</v>
      </c>
      <c r="I119" s="19">
        <v>9.2528280000000009</v>
      </c>
    </row>
    <row r="120" spans="1:9">
      <c r="A120" s="636" t="s">
        <v>1263</v>
      </c>
      <c r="B120" s="642">
        <v>822</v>
      </c>
      <c r="C120" s="642">
        <v>704</v>
      </c>
      <c r="D120" s="642">
        <v>641</v>
      </c>
      <c r="E120" s="642">
        <v>812</v>
      </c>
      <c r="F120" s="642">
        <v>331</v>
      </c>
      <c r="G120" s="642">
        <v>477</v>
      </c>
      <c r="I120" s="19">
        <v>19.971036000000002</v>
      </c>
    </row>
    <row r="121" spans="1:9">
      <c r="A121" s="641" t="s">
        <v>1099</v>
      </c>
      <c r="B121" s="635">
        <v>7384</v>
      </c>
      <c r="C121" s="635">
        <v>6921</v>
      </c>
      <c r="D121" s="635">
        <v>6493</v>
      </c>
      <c r="E121" s="635">
        <v>6196</v>
      </c>
      <c r="F121" s="635">
        <v>5458</v>
      </c>
      <c r="G121" s="635">
        <v>6087</v>
      </c>
      <c r="I121" s="19">
        <v>254.85051600000003</v>
      </c>
    </row>
    <row r="123" spans="1:9">
      <c r="A123" s="736" t="s">
        <v>1476</v>
      </c>
      <c r="B123" s="736"/>
      <c r="C123" s="736"/>
      <c r="D123" s="736"/>
      <c r="E123" s="736"/>
      <c r="F123" s="736"/>
      <c r="G123" s="736"/>
    </row>
    <row r="124" spans="1:9">
      <c r="A124" s="640"/>
      <c r="B124" s="639" t="s">
        <v>1475</v>
      </c>
      <c r="C124" s="639" t="s">
        <v>1474</v>
      </c>
      <c r="D124" s="639" t="s">
        <v>1473</v>
      </c>
      <c r="E124" s="639" t="s">
        <v>1472</v>
      </c>
      <c r="F124" s="639" t="s">
        <v>1471</v>
      </c>
      <c r="G124" s="638" t="s">
        <v>1470</v>
      </c>
      <c r="I124" s="637" t="s">
        <v>1469</v>
      </c>
    </row>
    <row r="125" spans="1:9">
      <c r="A125" s="636" t="s">
        <v>1164</v>
      </c>
      <c r="B125" s="635">
        <v>16420</v>
      </c>
      <c r="C125" s="635">
        <v>17115</v>
      </c>
      <c r="D125" s="635">
        <v>18332</v>
      </c>
      <c r="E125" s="635">
        <v>18150</v>
      </c>
      <c r="F125" s="635">
        <v>19010</v>
      </c>
      <c r="G125" s="635">
        <v>19671</v>
      </c>
      <c r="I125" s="19">
        <v>823.58542800000009</v>
      </c>
    </row>
    <row r="126" spans="1:9">
      <c r="A126" s="636" t="s">
        <v>1079</v>
      </c>
      <c r="B126" s="635">
        <v>37814</v>
      </c>
      <c r="C126" s="635">
        <v>40254</v>
      </c>
      <c r="D126" s="635">
        <v>44599</v>
      </c>
      <c r="E126" s="635">
        <v>45769</v>
      </c>
      <c r="F126" s="635">
        <v>43704</v>
      </c>
      <c r="G126" s="635">
        <v>45828</v>
      </c>
      <c r="I126" s="19">
        <v>1918.7267040000002</v>
      </c>
    </row>
    <row r="127" spans="1:9">
      <c r="A127" s="636" t="s">
        <v>1468</v>
      </c>
      <c r="B127" s="635">
        <v>21975</v>
      </c>
      <c r="C127" s="635">
        <v>23498</v>
      </c>
      <c r="D127" s="635">
        <v>24760</v>
      </c>
      <c r="E127" s="635">
        <v>26521</v>
      </c>
      <c r="F127" s="635">
        <v>28416</v>
      </c>
      <c r="G127" s="635">
        <v>28691</v>
      </c>
      <c r="I127" s="19">
        <v>1201.234788</v>
      </c>
    </row>
    <row r="128" spans="1:9">
      <c r="A128" s="636" t="s">
        <v>1233</v>
      </c>
      <c r="B128" s="635">
        <v>1347</v>
      </c>
      <c r="C128" s="635">
        <v>1497</v>
      </c>
      <c r="D128" s="635">
        <v>1618</v>
      </c>
      <c r="E128" s="635">
        <v>1645</v>
      </c>
      <c r="F128" s="635">
        <v>1260</v>
      </c>
      <c r="G128" s="635">
        <v>1701</v>
      </c>
      <c r="I128" s="19">
        <v>71.217468000000011</v>
      </c>
    </row>
    <row r="129" spans="1:9">
      <c r="A129" s="636" t="s">
        <v>1467</v>
      </c>
      <c r="B129" s="635">
        <v>5884</v>
      </c>
      <c r="C129" s="635">
        <v>6085</v>
      </c>
      <c r="D129" s="635">
        <v>6190</v>
      </c>
      <c r="E129" s="635">
        <v>6016</v>
      </c>
      <c r="F129" s="635">
        <v>5816</v>
      </c>
      <c r="G129" s="635">
        <v>6228</v>
      </c>
      <c r="I129" s="19">
        <v>260.75390400000003</v>
      </c>
    </row>
    <row r="130" spans="1:9">
      <c r="A130" s="636" t="s">
        <v>682</v>
      </c>
      <c r="B130" s="635">
        <v>7716</v>
      </c>
      <c r="C130" s="635">
        <v>8054</v>
      </c>
      <c r="D130" s="635">
        <v>8438</v>
      </c>
      <c r="E130" s="635">
        <v>9109</v>
      </c>
      <c r="F130" s="635">
        <v>7469</v>
      </c>
      <c r="G130" s="635">
        <v>9234</v>
      </c>
      <c r="I130" s="19">
        <v>386.60911200000004</v>
      </c>
    </row>
    <row r="131" spans="1:9">
      <c r="A131" s="636" t="s">
        <v>1099</v>
      </c>
      <c r="B131" s="635">
        <v>91156</v>
      </c>
      <c r="C131" s="635">
        <v>96502</v>
      </c>
      <c r="D131" s="635">
        <v>103937</v>
      </c>
      <c r="E131" s="635">
        <v>107211</v>
      </c>
      <c r="F131" s="635">
        <v>105675</v>
      </c>
      <c r="G131" s="635">
        <v>111352</v>
      </c>
      <c r="I131" s="19">
        <v>4662.0855360000005</v>
      </c>
    </row>
  </sheetData>
  <mergeCells count="10">
    <mergeCell ref="A78:G78"/>
    <mergeCell ref="A90:G90"/>
    <mergeCell ref="A105:G105"/>
    <mergeCell ref="A123:G123"/>
    <mergeCell ref="A6:G6"/>
    <mergeCell ref="A19:G19"/>
    <mergeCell ref="A31:G31"/>
    <mergeCell ref="A45:G45"/>
    <mergeCell ref="A53:G53"/>
    <mergeCell ref="A68:G68"/>
  </mergeCells>
  <hyperlinks>
    <hyperlink ref="B4" r:id="rId1" xr:uid="{542064E1-AB98-405C-A252-F880B0FF94C8}"/>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CE9B8-6695-4A0C-AF5F-DA9F7BA091D4}">
  <sheetPr>
    <tabColor theme="5" tint="0.39997558519241921"/>
  </sheetPr>
  <dimension ref="A1:J87"/>
  <sheetViews>
    <sheetView workbookViewId="0"/>
  </sheetViews>
  <sheetFormatPr defaultColWidth="8.7109375" defaultRowHeight="15"/>
  <cols>
    <col min="1" max="1" width="20.7109375" customWidth="1"/>
    <col min="2" max="3" width="14.7109375" customWidth="1"/>
    <col min="4" max="4" width="17" customWidth="1"/>
    <col min="5" max="8" width="14.7109375" customWidth="1"/>
    <col min="10" max="10" width="27.42578125" customWidth="1"/>
  </cols>
  <sheetData>
    <row r="1" spans="1:8">
      <c r="A1" s="10" t="s">
        <v>810</v>
      </c>
      <c r="B1" t="s">
        <v>1308</v>
      </c>
    </row>
    <row r="2" spans="1:8">
      <c r="B2" s="9">
        <v>2025</v>
      </c>
    </row>
    <row r="3" spans="1:8">
      <c r="B3" t="s">
        <v>1552</v>
      </c>
    </row>
    <row r="4" spans="1:8">
      <c r="B4" s="125" t="s">
        <v>1551</v>
      </c>
    </row>
    <row r="6" spans="1:8" ht="15.75" customHeight="1">
      <c r="A6" s="681" t="s">
        <v>1550</v>
      </c>
      <c r="B6" s="680"/>
      <c r="C6" s="680"/>
      <c r="D6" s="680"/>
      <c r="E6" s="680"/>
      <c r="F6" s="680"/>
      <c r="G6" s="680"/>
      <c r="H6" s="680"/>
    </row>
    <row r="7" spans="1:8" ht="15" customHeight="1">
      <c r="A7" s="680" t="s">
        <v>1549</v>
      </c>
      <c r="B7" s="679"/>
      <c r="C7" s="679"/>
      <c r="D7" s="679"/>
      <c r="E7" s="679"/>
      <c r="F7" s="679"/>
      <c r="G7" s="679"/>
      <c r="H7" s="679"/>
    </row>
    <row r="8" spans="1:8" ht="38.25" customHeight="1">
      <c r="A8" s="678" t="s">
        <v>1543</v>
      </c>
      <c r="B8" s="737" t="s">
        <v>36</v>
      </c>
      <c r="C8" s="738"/>
      <c r="D8" s="737" t="s">
        <v>1548</v>
      </c>
      <c r="E8" s="739"/>
      <c r="F8" s="677" t="s">
        <v>197</v>
      </c>
      <c r="G8" s="674" t="s">
        <v>1547</v>
      </c>
      <c r="H8" s="674" t="s">
        <v>1099</v>
      </c>
    </row>
    <row r="9" spans="1:8" s="24" customFormat="1" ht="25.5">
      <c r="A9" s="676"/>
      <c r="B9" s="675" t="s">
        <v>1546</v>
      </c>
      <c r="C9" s="674" t="s">
        <v>1544</v>
      </c>
      <c r="D9" s="675" t="s">
        <v>1545</v>
      </c>
      <c r="E9" s="674" t="s">
        <v>1544</v>
      </c>
      <c r="F9" s="674" t="s">
        <v>1544</v>
      </c>
      <c r="G9" s="674" t="s">
        <v>1544</v>
      </c>
      <c r="H9" s="674" t="s">
        <v>1544</v>
      </c>
    </row>
    <row r="10" spans="1:8">
      <c r="A10" s="673">
        <v>1</v>
      </c>
      <c r="B10" s="672">
        <v>11</v>
      </c>
      <c r="C10" s="672">
        <v>103687</v>
      </c>
      <c r="D10" s="672">
        <v>1022509</v>
      </c>
      <c r="E10" s="672">
        <v>8888481</v>
      </c>
      <c r="F10" s="672">
        <v>1322315</v>
      </c>
      <c r="G10" s="672">
        <v>240460</v>
      </c>
      <c r="H10" s="672">
        <v>10554942</v>
      </c>
    </row>
    <row r="11" spans="1:8">
      <c r="A11" s="671">
        <v>8</v>
      </c>
      <c r="B11" s="669">
        <v>33</v>
      </c>
      <c r="C11" s="669">
        <v>235624</v>
      </c>
      <c r="D11" s="669">
        <v>120844</v>
      </c>
      <c r="E11" s="669">
        <v>1019473</v>
      </c>
      <c r="F11" s="669">
        <v>574866</v>
      </c>
      <c r="G11" s="669">
        <v>9265</v>
      </c>
      <c r="H11" s="669">
        <v>1839227</v>
      </c>
    </row>
    <row r="12" spans="1:8">
      <c r="A12" s="670">
        <v>10</v>
      </c>
      <c r="B12" s="669">
        <v>3857</v>
      </c>
      <c r="C12" s="669">
        <v>28657652</v>
      </c>
      <c r="D12" s="669">
        <v>30575848</v>
      </c>
      <c r="E12" s="669">
        <v>262488836</v>
      </c>
      <c r="F12" s="669">
        <v>64543491</v>
      </c>
      <c r="G12" s="669">
        <v>86251537</v>
      </c>
      <c r="H12" s="669">
        <v>441941516</v>
      </c>
    </row>
    <row r="13" spans="1:8">
      <c r="A13" s="670">
        <v>11</v>
      </c>
      <c r="B13" s="669">
        <v>769</v>
      </c>
      <c r="C13" s="669">
        <v>6639984</v>
      </c>
      <c r="D13" s="669">
        <v>4066579</v>
      </c>
      <c r="E13" s="669">
        <v>34624484</v>
      </c>
      <c r="F13" s="669">
        <v>9756694</v>
      </c>
      <c r="G13" s="669">
        <v>11918079</v>
      </c>
      <c r="H13" s="669">
        <v>62939241</v>
      </c>
    </row>
    <row r="14" spans="1:8">
      <c r="A14" s="670">
        <v>12</v>
      </c>
      <c r="B14" s="669">
        <v>73</v>
      </c>
      <c r="C14" s="669">
        <v>560098</v>
      </c>
      <c r="D14" s="669">
        <v>342186</v>
      </c>
      <c r="E14" s="669">
        <v>3013561</v>
      </c>
      <c r="F14" s="669">
        <v>985247</v>
      </c>
      <c r="G14" s="669">
        <v>406973</v>
      </c>
      <c r="H14" s="669">
        <v>4965878</v>
      </c>
    </row>
    <row r="15" spans="1:8">
      <c r="A15" s="670">
        <v>13</v>
      </c>
      <c r="B15" s="669">
        <v>7725</v>
      </c>
      <c r="C15" s="669">
        <v>58196194</v>
      </c>
      <c r="D15" s="669">
        <v>34601107</v>
      </c>
      <c r="E15" s="669">
        <v>280051563</v>
      </c>
      <c r="F15" s="669">
        <v>26305156</v>
      </c>
      <c r="G15" s="669">
        <v>31982308</v>
      </c>
      <c r="H15" s="669">
        <v>396535220</v>
      </c>
    </row>
    <row r="16" spans="1:8">
      <c r="A16" s="670">
        <v>14</v>
      </c>
      <c r="B16" s="669">
        <v>150</v>
      </c>
      <c r="C16" s="669">
        <v>1161314</v>
      </c>
      <c r="D16" s="669">
        <v>3515629</v>
      </c>
      <c r="E16" s="669">
        <v>30326033</v>
      </c>
      <c r="F16" s="669">
        <v>9960377</v>
      </c>
      <c r="G16" s="669">
        <v>3005672</v>
      </c>
      <c r="H16" s="669">
        <v>44453397</v>
      </c>
    </row>
    <row r="17" spans="1:8">
      <c r="A17" s="670">
        <v>15</v>
      </c>
      <c r="B17" s="669">
        <v>30</v>
      </c>
      <c r="C17" s="669">
        <v>294560</v>
      </c>
      <c r="D17" s="669">
        <v>1669010</v>
      </c>
      <c r="E17" s="669">
        <v>14522497</v>
      </c>
      <c r="F17" s="669">
        <v>2536793</v>
      </c>
      <c r="G17" s="669">
        <v>740046</v>
      </c>
      <c r="H17" s="669">
        <v>18093896</v>
      </c>
    </row>
    <row r="18" spans="1:8">
      <c r="A18" s="670">
        <v>16</v>
      </c>
      <c r="B18" s="669">
        <v>79</v>
      </c>
      <c r="C18" s="669">
        <v>600628</v>
      </c>
      <c r="D18" s="669">
        <v>1696761</v>
      </c>
      <c r="E18" s="669">
        <v>13768607</v>
      </c>
      <c r="F18" s="669">
        <v>4531846</v>
      </c>
      <c r="G18" s="669">
        <v>1732778</v>
      </c>
      <c r="H18" s="669">
        <v>20633860</v>
      </c>
    </row>
    <row r="19" spans="1:8">
      <c r="A19" s="670">
        <v>17</v>
      </c>
      <c r="B19" s="669">
        <v>5823</v>
      </c>
      <c r="C19" s="669">
        <v>40928528</v>
      </c>
      <c r="D19" s="669">
        <v>10232923</v>
      </c>
      <c r="E19" s="669">
        <v>86741127</v>
      </c>
      <c r="F19" s="669">
        <v>17308938</v>
      </c>
      <c r="G19" s="669">
        <v>26408733</v>
      </c>
      <c r="H19" s="669">
        <v>171387326</v>
      </c>
    </row>
    <row r="20" spans="1:8">
      <c r="A20" s="670">
        <v>18</v>
      </c>
      <c r="B20" s="669">
        <v>0</v>
      </c>
      <c r="C20" s="669">
        <v>0</v>
      </c>
      <c r="D20" s="669">
        <v>1118906</v>
      </c>
      <c r="E20" s="669">
        <v>9757648</v>
      </c>
      <c r="F20" s="669">
        <v>1508689</v>
      </c>
      <c r="G20" s="669">
        <v>274637</v>
      </c>
      <c r="H20" s="669">
        <v>11540974</v>
      </c>
    </row>
    <row r="21" spans="1:8">
      <c r="A21" s="670">
        <v>19</v>
      </c>
      <c r="B21" s="669">
        <v>2011</v>
      </c>
      <c r="C21" s="669">
        <v>15349806</v>
      </c>
      <c r="D21" s="669">
        <v>5891263</v>
      </c>
      <c r="E21" s="669">
        <v>49611685</v>
      </c>
      <c r="F21" s="669">
        <v>155979137</v>
      </c>
      <c r="G21" s="669">
        <v>162335114</v>
      </c>
      <c r="H21" s="669">
        <v>383275742</v>
      </c>
    </row>
    <row r="22" spans="1:8">
      <c r="A22" s="670">
        <v>20</v>
      </c>
      <c r="B22" s="669">
        <v>11921</v>
      </c>
      <c r="C22" s="669">
        <v>93501433</v>
      </c>
      <c r="D22" s="669">
        <v>37564830</v>
      </c>
      <c r="E22" s="669">
        <v>309264502</v>
      </c>
      <c r="F22" s="669">
        <v>64214478</v>
      </c>
      <c r="G22" s="669">
        <v>306724851</v>
      </c>
      <c r="H22" s="669">
        <v>773705263</v>
      </c>
    </row>
    <row r="23" spans="1:8">
      <c r="A23" s="670">
        <v>21</v>
      </c>
      <c r="B23" s="669">
        <v>1633</v>
      </c>
      <c r="C23" s="669">
        <v>13404078</v>
      </c>
      <c r="D23" s="669">
        <v>13525706</v>
      </c>
      <c r="E23" s="669">
        <v>112442018</v>
      </c>
      <c r="F23" s="669">
        <v>20118166</v>
      </c>
      <c r="G23" s="669">
        <v>15814393</v>
      </c>
      <c r="H23" s="669">
        <v>161778654</v>
      </c>
    </row>
    <row r="24" spans="1:8">
      <c r="A24" s="670">
        <v>22</v>
      </c>
      <c r="B24" s="669">
        <v>921</v>
      </c>
      <c r="C24" s="669">
        <v>7963289</v>
      </c>
      <c r="D24" s="669">
        <v>21214541</v>
      </c>
      <c r="E24" s="669">
        <v>178836763</v>
      </c>
      <c r="F24" s="669">
        <v>23085315</v>
      </c>
      <c r="G24" s="669">
        <v>12566144</v>
      </c>
      <c r="H24" s="669">
        <v>222451511</v>
      </c>
    </row>
    <row r="25" spans="1:8">
      <c r="A25" s="670">
        <v>23</v>
      </c>
      <c r="B25" s="669">
        <v>28569</v>
      </c>
      <c r="C25" s="669">
        <v>248283061</v>
      </c>
      <c r="D25" s="669">
        <v>37355282</v>
      </c>
      <c r="E25" s="669">
        <v>311511592</v>
      </c>
      <c r="F25" s="669">
        <v>89000442</v>
      </c>
      <c r="G25" s="669">
        <v>228636931</v>
      </c>
      <c r="H25" s="669">
        <v>877432027</v>
      </c>
    </row>
    <row r="26" spans="1:8">
      <c r="A26" s="670">
        <v>24</v>
      </c>
      <c r="B26" s="669">
        <v>94905</v>
      </c>
      <c r="C26" s="669">
        <v>508924664</v>
      </c>
      <c r="D26" s="669">
        <v>129605409</v>
      </c>
      <c r="E26" s="669">
        <v>951695698</v>
      </c>
      <c r="F26" s="669">
        <v>163293488</v>
      </c>
      <c r="G26" s="669">
        <v>142361593</v>
      </c>
      <c r="H26" s="669">
        <v>1766275444</v>
      </c>
    </row>
    <row r="27" spans="1:8">
      <c r="A27" s="670">
        <v>25</v>
      </c>
      <c r="B27" s="669">
        <v>76</v>
      </c>
      <c r="C27" s="669">
        <v>769803</v>
      </c>
      <c r="D27" s="669">
        <v>7881340</v>
      </c>
      <c r="E27" s="669">
        <v>69002162</v>
      </c>
      <c r="F27" s="669">
        <v>18440941</v>
      </c>
      <c r="G27" s="669">
        <v>10927998</v>
      </c>
      <c r="H27" s="669">
        <v>99140903</v>
      </c>
    </row>
    <row r="28" spans="1:8">
      <c r="A28" s="670">
        <v>26</v>
      </c>
      <c r="B28" s="669">
        <v>0</v>
      </c>
      <c r="C28" s="669">
        <v>0</v>
      </c>
      <c r="D28" s="669">
        <v>2348609</v>
      </c>
      <c r="E28" s="669">
        <v>21265904</v>
      </c>
      <c r="F28" s="669">
        <v>2737852</v>
      </c>
      <c r="G28" s="669">
        <v>458645</v>
      </c>
      <c r="H28" s="669">
        <v>24462400</v>
      </c>
    </row>
    <row r="29" spans="1:8">
      <c r="A29" s="670">
        <v>27</v>
      </c>
      <c r="B29" s="669">
        <v>1</v>
      </c>
      <c r="C29" s="669">
        <v>14224</v>
      </c>
      <c r="D29" s="669">
        <v>7158267</v>
      </c>
      <c r="E29" s="669">
        <v>60541044</v>
      </c>
      <c r="F29" s="669">
        <v>9957697</v>
      </c>
      <c r="G29" s="669">
        <v>6561466</v>
      </c>
      <c r="H29" s="669">
        <v>77074432</v>
      </c>
    </row>
    <row r="30" spans="1:8">
      <c r="A30" s="670">
        <v>28</v>
      </c>
      <c r="B30" s="669">
        <v>65</v>
      </c>
      <c r="C30" s="669">
        <v>789430</v>
      </c>
      <c r="D30" s="669">
        <v>9195968</v>
      </c>
      <c r="E30" s="669">
        <v>80007236</v>
      </c>
      <c r="F30" s="669">
        <v>16963041</v>
      </c>
      <c r="G30" s="669">
        <v>7510248</v>
      </c>
      <c r="H30" s="669">
        <v>105269956</v>
      </c>
    </row>
    <row r="31" spans="1:8">
      <c r="A31" s="670">
        <v>29</v>
      </c>
      <c r="B31" s="669">
        <v>5</v>
      </c>
      <c r="C31" s="669">
        <v>45415</v>
      </c>
      <c r="D31" s="669">
        <v>14854565</v>
      </c>
      <c r="E31" s="669">
        <v>129318267</v>
      </c>
      <c r="F31" s="669">
        <v>22542523</v>
      </c>
      <c r="G31" s="669">
        <v>19538305</v>
      </c>
      <c r="H31" s="669">
        <v>171444510</v>
      </c>
    </row>
    <row r="32" spans="1:8">
      <c r="A32" s="670">
        <v>30</v>
      </c>
      <c r="B32" s="669">
        <v>41</v>
      </c>
      <c r="C32" s="669">
        <v>222851</v>
      </c>
      <c r="D32" s="669">
        <v>3094576</v>
      </c>
      <c r="E32" s="669">
        <v>27600023</v>
      </c>
      <c r="F32" s="669">
        <v>7251215</v>
      </c>
      <c r="G32" s="669">
        <v>3226219</v>
      </c>
      <c r="H32" s="669">
        <v>38300308</v>
      </c>
    </row>
    <row r="33" spans="1:10">
      <c r="A33" s="670">
        <v>31</v>
      </c>
      <c r="B33" s="669">
        <v>0</v>
      </c>
      <c r="C33" s="669">
        <v>1132</v>
      </c>
      <c r="D33" s="669">
        <v>601864</v>
      </c>
      <c r="E33" s="669">
        <v>5330422</v>
      </c>
      <c r="F33" s="669">
        <v>1207720</v>
      </c>
      <c r="G33" s="669">
        <v>385488</v>
      </c>
      <c r="H33" s="669">
        <v>6924763</v>
      </c>
    </row>
    <row r="34" spans="1:10">
      <c r="A34" s="670">
        <v>32</v>
      </c>
      <c r="B34" s="669">
        <v>1</v>
      </c>
      <c r="C34" s="669">
        <v>8506</v>
      </c>
      <c r="D34" s="669">
        <v>3181038</v>
      </c>
      <c r="E34" s="669">
        <v>27834729</v>
      </c>
      <c r="F34" s="669">
        <v>4917804</v>
      </c>
      <c r="G34" s="669">
        <v>1532181</v>
      </c>
      <c r="H34" s="669">
        <v>34293220</v>
      </c>
    </row>
    <row r="35" spans="1:10">
      <c r="A35" s="670">
        <v>33</v>
      </c>
      <c r="B35" s="669">
        <v>0</v>
      </c>
      <c r="C35" s="669">
        <v>0</v>
      </c>
      <c r="D35" s="669">
        <v>103464</v>
      </c>
      <c r="E35" s="669">
        <v>992930</v>
      </c>
      <c r="F35" s="669">
        <v>1088847</v>
      </c>
      <c r="G35" s="669">
        <v>46907</v>
      </c>
      <c r="H35" s="669">
        <v>2128683</v>
      </c>
    </row>
    <row r="36" spans="1:10">
      <c r="A36" s="670">
        <v>38</v>
      </c>
      <c r="B36" s="669">
        <v>123</v>
      </c>
      <c r="C36" s="669">
        <v>1077691</v>
      </c>
      <c r="D36" s="669">
        <v>359350</v>
      </c>
      <c r="E36" s="669">
        <v>3184983</v>
      </c>
      <c r="F36" s="669">
        <v>1468783</v>
      </c>
      <c r="G36" s="669">
        <v>1438959</v>
      </c>
      <c r="H36" s="669">
        <v>7170416</v>
      </c>
    </row>
    <row r="37" spans="1:10">
      <c r="A37" s="670">
        <v>58</v>
      </c>
      <c r="B37" s="669">
        <v>0</v>
      </c>
      <c r="C37" s="669">
        <v>0</v>
      </c>
      <c r="D37" s="669">
        <v>151514</v>
      </c>
      <c r="E37" s="669">
        <v>1349813</v>
      </c>
      <c r="F37" s="669">
        <v>341178</v>
      </c>
      <c r="G37" s="669">
        <v>7580</v>
      </c>
      <c r="H37" s="669">
        <v>1698571</v>
      </c>
    </row>
    <row r="38" spans="1:10">
      <c r="A38" s="668" t="s">
        <v>1084</v>
      </c>
      <c r="B38" s="667">
        <v>2672</v>
      </c>
      <c r="C38" s="667">
        <v>9010906</v>
      </c>
      <c r="D38" s="667">
        <v>5308008</v>
      </c>
      <c r="E38" s="667">
        <v>46474093</v>
      </c>
      <c r="F38" s="667">
        <v>16536281</v>
      </c>
      <c r="G38" s="667">
        <v>15917662</v>
      </c>
      <c r="H38" s="667">
        <v>87938943</v>
      </c>
    </row>
    <row r="39" spans="1:10">
      <c r="A39" s="666" t="s">
        <v>1504</v>
      </c>
      <c r="B39" s="665">
        <v>161498</v>
      </c>
      <c r="C39" s="665">
        <v>1036744555</v>
      </c>
      <c r="D39" s="665">
        <v>388357895</v>
      </c>
      <c r="E39" s="665">
        <v>3131466174</v>
      </c>
      <c r="F39" s="665">
        <v>758479321</v>
      </c>
      <c r="G39" s="665">
        <v>1098961171</v>
      </c>
      <c r="H39" s="665">
        <v>6025651220</v>
      </c>
    </row>
    <row r="42" spans="1:10" ht="30">
      <c r="A42" s="664" t="s">
        <v>1543</v>
      </c>
      <c r="B42" s="527" t="s">
        <v>1542</v>
      </c>
      <c r="C42" s="527" t="s">
        <v>1541</v>
      </c>
      <c r="D42" s="527" t="s">
        <v>1540</v>
      </c>
      <c r="E42" s="10" t="s">
        <v>1539</v>
      </c>
      <c r="F42" s="16"/>
      <c r="G42" s="16"/>
      <c r="H42" s="16"/>
      <c r="I42" s="16"/>
      <c r="J42" s="10" t="s">
        <v>1538</v>
      </c>
    </row>
    <row r="43" spans="1:10">
      <c r="A43" s="662">
        <v>1</v>
      </c>
      <c r="B43" s="661">
        <v>0.32239155920281359</v>
      </c>
      <c r="C43" s="661">
        <v>3.6809301496499307</v>
      </c>
      <c r="D43" s="660">
        <v>1.7433764684007778E-3</v>
      </c>
      <c r="E43" s="659" t="s">
        <v>1537</v>
      </c>
      <c r="F43" s="658"/>
      <c r="G43" s="658"/>
      <c r="H43" s="658"/>
      <c r="I43" s="658"/>
      <c r="J43" s="658" t="s">
        <v>422</v>
      </c>
    </row>
    <row r="44" spans="1:10">
      <c r="A44" s="657">
        <v>8</v>
      </c>
      <c r="B44" s="19">
        <v>0.96717467760844078</v>
      </c>
      <c r="C44" s="19">
        <v>0.43502631566499289</v>
      </c>
      <c r="D44" s="655">
        <v>7.5791914701389728E-4</v>
      </c>
      <c r="E44" s="149" t="s">
        <v>1536</v>
      </c>
      <c r="J44" t="s">
        <v>1535</v>
      </c>
    </row>
    <row r="45" spans="1:10">
      <c r="A45" s="657">
        <v>10</v>
      </c>
      <c r="B45" s="19">
        <v>113.04220398593201</v>
      </c>
      <c r="C45" s="19">
        <v>110.06999523164446</v>
      </c>
      <c r="D45" s="655">
        <v>8.5095913906926404E-2</v>
      </c>
      <c r="E45" s="149" t="s">
        <v>1534</v>
      </c>
      <c r="J45" t="s">
        <v>1531</v>
      </c>
    </row>
    <row r="46" spans="1:10">
      <c r="A46" s="657">
        <v>11</v>
      </c>
      <c r="B46" s="19">
        <v>22.538100820633058</v>
      </c>
      <c r="C46" s="19">
        <v>14.639277744287108</v>
      </c>
      <c r="D46" s="655">
        <v>1.2863493743160336E-2</v>
      </c>
      <c r="E46" s="149" t="s">
        <v>1533</v>
      </c>
      <c r="J46" t="s">
        <v>1531</v>
      </c>
    </row>
    <row r="47" spans="1:10">
      <c r="A47" s="657">
        <v>12</v>
      </c>
      <c r="B47" s="19">
        <v>2.1395076201641268</v>
      </c>
      <c r="C47" s="19">
        <v>1.2318353815840362</v>
      </c>
      <c r="D47" s="655">
        <v>1.2989767456033255E-3</v>
      </c>
      <c r="E47" s="149" t="s">
        <v>1532</v>
      </c>
      <c r="J47" t="s">
        <v>1531</v>
      </c>
    </row>
    <row r="48" spans="1:10">
      <c r="A48" s="657">
        <v>13</v>
      </c>
      <c r="B48" s="19">
        <v>226.40679953106684</v>
      </c>
      <c r="C48" s="19">
        <v>124.56052510790934</v>
      </c>
      <c r="D48" s="655">
        <v>3.4681441236022834E-2</v>
      </c>
      <c r="E48" s="656" t="s">
        <v>1530</v>
      </c>
      <c r="J48" t="s">
        <v>1527</v>
      </c>
    </row>
    <row r="49" spans="1:10">
      <c r="A49" s="657">
        <v>14</v>
      </c>
      <c r="B49" s="19">
        <v>4.3962485345838216</v>
      </c>
      <c r="C49" s="19">
        <v>12.655912838990792</v>
      </c>
      <c r="D49" s="655">
        <v>1.3132035012988838E-2</v>
      </c>
      <c r="E49" s="149" t="s">
        <v>1529</v>
      </c>
      <c r="J49" t="s">
        <v>1527</v>
      </c>
    </row>
    <row r="50" spans="1:10">
      <c r="A50" s="657">
        <v>15</v>
      </c>
      <c r="B50" s="19">
        <v>0.87924970691676441</v>
      </c>
      <c r="C50" s="19">
        <v>6.0082690998976354</v>
      </c>
      <c r="D50" s="655">
        <v>3.3445776697714345E-3</v>
      </c>
      <c r="E50" s="149" t="s">
        <v>1528</v>
      </c>
      <c r="J50" t="s">
        <v>1527</v>
      </c>
    </row>
    <row r="51" spans="1:10">
      <c r="A51" s="657">
        <v>16</v>
      </c>
      <c r="B51" s="19">
        <v>2.3153575615474793</v>
      </c>
      <c r="C51" s="19">
        <v>6.10816992481256</v>
      </c>
      <c r="D51" s="655">
        <v>5.9749104221128793E-3</v>
      </c>
      <c r="E51" s="149" t="s">
        <v>1526</v>
      </c>
      <c r="J51" t="s">
        <v>1129</v>
      </c>
    </row>
    <row r="52" spans="1:10">
      <c r="A52" s="657">
        <v>17</v>
      </c>
      <c r="B52" s="19">
        <v>170.66236811254396</v>
      </c>
      <c r="C52" s="19">
        <v>36.837499513203518</v>
      </c>
      <c r="D52" s="655">
        <v>2.2820579969377964E-2</v>
      </c>
      <c r="E52" s="656" t="s">
        <v>1525</v>
      </c>
      <c r="J52" t="s">
        <v>1506</v>
      </c>
    </row>
    <row r="53" spans="1:10">
      <c r="A53" s="657">
        <v>18</v>
      </c>
      <c r="B53" s="19">
        <v>0</v>
      </c>
      <c r="C53" s="19">
        <v>4.0279497100017752</v>
      </c>
      <c r="D53" s="655">
        <v>1.9890970765173966E-3</v>
      </c>
      <c r="E53" s="656" t="s">
        <v>1524</v>
      </c>
      <c r="J53" t="s">
        <v>1506</v>
      </c>
    </row>
    <row r="54" spans="1:10">
      <c r="A54" s="657">
        <v>19</v>
      </c>
      <c r="B54" s="19">
        <v>58.939038686987104</v>
      </c>
      <c r="C54" s="19">
        <v>21.207957676868467</v>
      </c>
      <c r="D54" s="655">
        <v>0.20564718467782722</v>
      </c>
      <c r="E54" s="149" t="s">
        <v>1523</v>
      </c>
      <c r="J54" t="s">
        <v>1166</v>
      </c>
    </row>
    <row r="55" spans="1:10">
      <c r="A55" s="657">
        <v>20</v>
      </c>
      <c r="B55" s="19">
        <v>349.38452520515824</v>
      </c>
      <c r="C55" s="19">
        <v>135.22963153720329</v>
      </c>
      <c r="D55" s="655">
        <v>8.4662134117694687E-2</v>
      </c>
      <c r="E55" s="149" t="s">
        <v>1522</v>
      </c>
      <c r="J55" t="s">
        <v>1115</v>
      </c>
    </row>
    <row r="56" spans="1:10">
      <c r="A56" s="657">
        <v>21</v>
      </c>
      <c r="B56" s="19">
        <v>47.860492379835875</v>
      </c>
      <c r="C56" s="19">
        <v>48.691189036674459</v>
      </c>
      <c r="D56" s="655">
        <v>2.6524343436912238E-2</v>
      </c>
      <c r="E56" s="149" t="s">
        <v>1521</v>
      </c>
      <c r="J56" t="s">
        <v>1115</v>
      </c>
    </row>
    <row r="57" spans="1:10">
      <c r="A57" s="657">
        <v>22</v>
      </c>
      <c r="B57" s="19">
        <v>26.992966002344666</v>
      </c>
      <c r="C57" s="19">
        <v>76.370226157309702</v>
      </c>
      <c r="D57" s="655">
        <v>3.04363142947176E-2</v>
      </c>
      <c r="E57" s="149" t="s">
        <v>1520</v>
      </c>
      <c r="J57" t="s">
        <v>1115</v>
      </c>
    </row>
    <row r="58" spans="1:10">
      <c r="A58" s="657">
        <v>23</v>
      </c>
      <c r="B58" s="19">
        <v>837.30949589683473</v>
      </c>
      <c r="C58" s="19">
        <v>134.47527969189059</v>
      </c>
      <c r="D58" s="655">
        <v>0.11734063083309822</v>
      </c>
      <c r="E58" s="149" t="s">
        <v>1519</v>
      </c>
      <c r="J58" t="s">
        <v>1200</v>
      </c>
    </row>
    <row r="59" spans="1:10">
      <c r="A59" s="657">
        <v>24</v>
      </c>
      <c r="B59" s="19">
        <v>2781.5064478311842</v>
      </c>
      <c r="C59" s="19">
        <v>466.56651192880503</v>
      </c>
      <c r="D59" s="655">
        <v>0.2152906262292153</v>
      </c>
      <c r="E59" s="149" t="s">
        <v>1518</v>
      </c>
      <c r="J59" t="s">
        <v>1517</v>
      </c>
    </row>
    <row r="60" spans="1:10">
      <c r="A60" s="657">
        <v>25</v>
      </c>
      <c r="B60" s="19">
        <v>2.2274325908558033</v>
      </c>
      <c r="C60" s="19">
        <v>28.372035870238783</v>
      </c>
      <c r="D60" s="655">
        <v>2.4313043862141101E-2</v>
      </c>
      <c r="E60" s="149" t="s">
        <v>1516</v>
      </c>
      <c r="J60" t="s">
        <v>1505</v>
      </c>
    </row>
    <row r="61" spans="1:10">
      <c r="A61" s="657">
        <v>26</v>
      </c>
      <c r="B61" s="19">
        <v>0</v>
      </c>
      <c r="C61" s="19">
        <v>8.4547575403631399</v>
      </c>
      <c r="D61" s="655">
        <v>3.6096593858225964E-3</v>
      </c>
      <c r="E61" s="149" t="s">
        <v>1515</v>
      </c>
      <c r="J61" t="s">
        <v>1505</v>
      </c>
    </row>
    <row r="62" spans="1:10">
      <c r="A62" s="657">
        <v>27</v>
      </c>
      <c r="B62" s="19">
        <v>2.9308323563892145E-2</v>
      </c>
      <c r="C62" s="19">
        <v>25.769045377149894</v>
      </c>
      <c r="D62" s="655">
        <v>1.3128501627271128E-2</v>
      </c>
      <c r="E62" s="149" t="s">
        <v>1514</v>
      </c>
      <c r="J62" t="s">
        <v>1505</v>
      </c>
    </row>
    <row r="63" spans="1:10">
      <c r="A63" s="657">
        <v>28</v>
      </c>
      <c r="B63" s="19">
        <v>1.9050410316529895</v>
      </c>
      <c r="C63" s="19">
        <v>33.104565208145821</v>
      </c>
      <c r="D63" s="655">
        <v>2.2364539850124668E-2</v>
      </c>
      <c r="E63" s="149" t="s">
        <v>1513</v>
      </c>
      <c r="J63" t="s">
        <v>1110</v>
      </c>
    </row>
    <row r="64" spans="1:10">
      <c r="A64" s="657">
        <v>29</v>
      </c>
      <c r="B64" s="19">
        <v>0.14654161781946073</v>
      </c>
      <c r="C64" s="19">
        <v>53.474948551489156</v>
      </c>
      <c r="D64" s="655">
        <v>2.9720682391550658E-2</v>
      </c>
      <c r="E64" s="656" t="s">
        <v>1512</v>
      </c>
      <c r="J64" t="s">
        <v>1505</v>
      </c>
    </row>
    <row r="65" spans="1:10">
      <c r="A65" s="657">
        <v>30</v>
      </c>
      <c r="B65" s="19">
        <v>1.2016412661195779</v>
      </c>
      <c r="C65" s="19">
        <v>11.14016414406434</v>
      </c>
      <c r="D65" s="655">
        <v>9.5602013123308339E-3</v>
      </c>
      <c r="E65" s="656" t="s">
        <v>1511</v>
      </c>
      <c r="J65" t="s">
        <v>1505</v>
      </c>
    </row>
    <row r="66" spans="1:10">
      <c r="A66" s="657">
        <v>31</v>
      </c>
      <c r="B66" s="19">
        <v>0</v>
      </c>
      <c r="C66" s="19">
        <v>2.1666502139236976</v>
      </c>
      <c r="D66" s="655">
        <v>1.5922912682809977E-3</v>
      </c>
      <c r="E66" s="149" t="s">
        <v>1510</v>
      </c>
      <c r="J66" t="s">
        <v>1129</v>
      </c>
    </row>
    <row r="67" spans="1:10">
      <c r="A67" s="657">
        <v>32</v>
      </c>
      <c r="B67" s="19">
        <v>2.9308323563892145E-2</v>
      </c>
      <c r="C67" s="19">
        <v>11.451418697910842</v>
      </c>
      <c r="D67" s="655">
        <v>6.4837680657084127E-3</v>
      </c>
      <c r="E67" s="149" t="s">
        <v>1106</v>
      </c>
      <c r="J67" t="s">
        <v>1505</v>
      </c>
    </row>
    <row r="68" spans="1:10">
      <c r="A68" s="662">
        <v>33</v>
      </c>
      <c r="B68" s="661">
        <v>0</v>
      </c>
      <c r="C68" s="661">
        <v>0.3724600536556455</v>
      </c>
      <c r="D68" s="660">
        <v>1.4355658352879471E-3</v>
      </c>
      <c r="E68" s="663" t="s">
        <v>1509</v>
      </c>
      <c r="F68" s="658"/>
      <c r="G68" s="658"/>
      <c r="H68" s="658"/>
      <c r="I68" s="658"/>
      <c r="J68" s="658" t="s">
        <v>422</v>
      </c>
    </row>
    <row r="69" spans="1:10">
      <c r="A69" s="662">
        <v>38</v>
      </c>
      <c r="B69" s="661">
        <v>3.6049237983587341</v>
      </c>
      <c r="C69" s="661">
        <v>1.2936240651932673</v>
      </c>
      <c r="D69" s="660">
        <v>1.9364839084386851E-3</v>
      </c>
      <c r="E69" s="659" t="s">
        <v>1508</v>
      </c>
      <c r="F69" s="658"/>
      <c r="G69" s="658"/>
      <c r="H69" s="658"/>
      <c r="I69" s="658"/>
      <c r="J69" s="658" t="s">
        <v>422</v>
      </c>
    </row>
    <row r="70" spans="1:10">
      <c r="A70" s="657">
        <v>58</v>
      </c>
      <c r="B70" s="19">
        <v>0</v>
      </c>
      <c r="C70" s="19">
        <v>0.54543524868148796</v>
      </c>
      <c r="D70" s="655">
        <v>4.498184598496127E-4</v>
      </c>
      <c r="E70" s="656" t="s">
        <v>1507</v>
      </c>
      <c r="J70" t="s">
        <v>1506</v>
      </c>
    </row>
    <row r="71" spans="1:10">
      <c r="A71" s="651" t="s">
        <v>1084</v>
      </c>
      <c r="B71" s="19">
        <v>78.311840562719809</v>
      </c>
      <c r="C71" s="19">
        <v>19.108298002054777</v>
      </c>
      <c r="D71" s="655">
        <v>2.1801887727404504E-2</v>
      </c>
      <c r="E71" s="149" t="s">
        <v>1505</v>
      </c>
      <c r="J71" t="s">
        <v>1505</v>
      </c>
    </row>
    <row r="72" spans="1:10">
      <c r="A72" s="654" t="s">
        <v>1504</v>
      </c>
      <c r="B72" s="653">
        <v>4733.2356389214538</v>
      </c>
      <c r="C72" s="653">
        <v>1398.0495864193686</v>
      </c>
      <c r="D72" s="652">
        <v>0.9999999986815723</v>
      </c>
    </row>
    <row r="73" spans="1:10">
      <c r="A73" s="651"/>
    </row>
    <row r="74" spans="1:10">
      <c r="A74" s="651"/>
    </row>
    <row r="75" spans="1:10">
      <c r="A75" s="651"/>
    </row>
    <row r="76" spans="1:10">
      <c r="A76" s="651"/>
    </row>
    <row r="77" spans="1:10">
      <c r="A77" s="651"/>
    </row>
    <row r="78" spans="1:10">
      <c r="A78" s="651"/>
    </row>
    <row r="79" spans="1:10">
      <c r="A79" s="651"/>
    </row>
    <row r="80" spans="1:10">
      <c r="A80" s="651"/>
    </row>
    <row r="81" spans="1:1">
      <c r="A81" s="651"/>
    </row>
    <row r="82" spans="1:1">
      <c r="A82" s="651"/>
    </row>
    <row r="83" spans="1:1">
      <c r="A83" s="651"/>
    </row>
    <row r="84" spans="1:1">
      <c r="A84" s="651"/>
    </row>
    <row r="85" spans="1:1">
      <c r="A85" s="651"/>
    </row>
    <row r="86" spans="1:1">
      <c r="A86" s="651"/>
    </row>
    <row r="87" spans="1:1">
      <c r="A87" s="651"/>
    </row>
  </sheetData>
  <mergeCells count="2">
    <mergeCell ref="B8:C8"/>
    <mergeCell ref="D8:E8"/>
  </mergeCells>
  <hyperlinks>
    <hyperlink ref="B4" r:id="rId1" xr:uid="{6F4F86C1-BF75-4AA6-983C-648460767683}"/>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35999-D8ED-4F60-AC8E-262035620CA7}">
  <sheetPr>
    <tabColor theme="5" tint="0.39997558519241921"/>
  </sheetPr>
  <dimension ref="A1:H92"/>
  <sheetViews>
    <sheetView zoomScaleNormal="130" workbookViewId="0"/>
  </sheetViews>
  <sheetFormatPr defaultColWidth="8.7109375" defaultRowHeight="15"/>
  <cols>
    <col min="1" max="1" width="25.7109375" customWidth="1"/>
    <col min="2" max="7" width="20" customWidth="1"/>
    <col min="8" max="8" width="13.7109375" customWidth="1"/>
  </cols>
  <sheetData>
    <row r="1" spans="1:4">
      <c r="A1" s="10" t="s">
        <v>107</v>
      </c>
      <c r="B1" t="s">
        <v>1749</v>
      </c>
    </row>
    <row r="2" spans="1:4">
      <c r="B2" s="9">
        <v>2025</v>
      </c>
    </row>
    <row r="3" spans="1:4">
      <c r="B3" t="s">
        <v>1750</v>
      </c>
    </row>
    <row r="4" spans="1:4">
      <c r="B4" s="125" t="s">
        <v>1751</v>
      </c>
    </row>
    <row r="5" spans="1:4">
      <c r="B5" t="s">
        <v>1752</v>
      </c>
    </row>
    <row r="7" spans="1:4">
      <c r="A7" s="442" t="s">
        <v>1579</v>
      </c>
      <c r="B7" s="685"/>
      <c r="C7" s="685"/>
      <c r="D7" s="685"/>
    </row>
    <row r="9" spans="1:4">
      <c r="A9" s="563" t="s">
        <v>1578</v>
      </c>
    </row>
    <row r="10" spans="1:4">
      <c r="A10" s="683" t="s">
        <v>1577</v>
      </c>
      <c r="B10" s="682"/>
    </row>
    <row r="11" spans="1:4">
      <c r="A11" s="1" t="s">
        <v>1576</v>
      </c>
      <c r="B11" s="4" t="s">
        <v>1571</v>
      </c>
    </row>
    <row r="12" spans="1:4">
      <c r="A12" t="s">
        <v>1575</v>
      </c>
      <c r="B12">
        <v>4317</v>
      </c>
    </row>
    <row r="13" spans="1:4">
      <c r="A13" t="s">
        <v>1574</v>
      </c>
      <c r="B13">
        <f>25%*28128</f>
        <v>7032</v>
      </c>
    </row>
    <row r="15" spans="1:4">
      <c r="A15" s="683" t="s">
        <v>1573</v>
      </c>
      <c r="B15" s="682"/>
      <c r="C15" s="682"/>
    </row>
    <row r="16" spans="1:4">
      <c r="B16" s="4" t="s">
        <v>1572</v>
      </c>
      <c r="C16" s="4" t="s">
        <v>1571</v>
      </c>
    </row>
    <row r="17" spans="1:8">
      <c r="A17" t="s">
        <v>1001</v>
      </c>
      <c r="B17" s="18">
        <v>0.36</v>
      </c>
      <c r="C17" s="19">
        <f t="shared" ref="C17:C22" si="0">$B$12*B17</f>
        <v>1554.12</v>
      </c>
    </row>
    <row r="18" spans="1:8">
      <c r="A18" t="s">
        <v>1570</v>
      </c>
      <c r="B18" s="18">
        <v>0.1</v>
      </c>
      <c r="C18" s="19">
        <f t="shared" si="0"/>
        <v>431.70000000000005</v>
      </c>
    </row>
    <row r="19" spans="1:8">
      <c r="A19" t="s">
        <v>236</v>
      </c>
      <c r="B19" s="18">
        <v>0.1</v>
      </c>
      <c r="C19" s="19">
        <f t="shared" si="0"/>
        <v>431.70000000000005</v>
      </c>
    </row>
    <row r="20" spans="1:8">
      <c r="A20" t="s">
        <v>1556</v>
      </c>
      <c r="B20" s="18">
        <v>0.05</v>
      </c>
      <c r="C20" s="19">
        <f t="shared" si="0"/>
        <v>215.85000000000002</v>
      </c>
    </row>
    <row r="21" spans="1:8">
      <c r="A21" t="s">
        <v>1184</v>
      </c>
      <c r="B21" s="18">
        <v>0.1</v>
      </c>
      <c r="C21" s="19">
        <f t="shared" si="0"/>
        <v>431.70000000000005</v>
      </c>
    </row>
    <row r="22" spans="1:8">
      <c r="A22" t="s">
        <v>36</v>
      </c>
      <c r="B22" s="18">
        <v>0.28999999999999998</v>
      </c>
      <c r="C22" s="19">
        <f t="shared" si="0"/>
        <v>1251.9299999999998</v>
      </c>
    </row>
    <row r="25" spans="1:8">
      <c r="A25" s="563" t="s">
        <v>1569</v>
      </c>
    </row>
    <row r="26" spans="1:8">
      <c r="A26" s="683" t="s">
        <v>1568</v>
      </c>
      <c r="B26" s="682"/>
    </row>
    <row r="27" spans="1:8">
      <c r="A27" s="16"/>
      <c r="B27" s="5" t="s">
        <v>36</v>
      </c>
      <c r="C27" s="5" t="s">
        <v>1556</v>
      </c>
      <c r="D27" s="5" t="s">
        <v>1555</v>
      </c>
      <c r="E27" s="5" t="s">
        <v>236</v>
      </c>
      <c r="F27" s="5" t="s">
        <v>1001</v>
      </c>
      <c r="G27" s="5" t="s">
        <v>1554</v>
      </c>
      <c r="H27" s="141" t="s">
        <v>2</v>
      </c>
    </row>
    <row r="28" spans="1:8">
      <c r="A28" t="s">
        <v>1564</v>
      </c>
      <c r="B28">
        <v>0</v>
      </c>
      <c r="C28">
        <v>0</v>
      </c>
      <c r="D28">
        <v>0</v>
      </c>
      <c r="E28">
        <v>736.5</v>
      </c>
      <c r="F28">
        <v>0</v>
      </c>
      <c r="G28">
        <v>0</v>
      </c>
      <c r="H28" t="s">
        <v>1567</v>
      </c>
    </row>
    <row r="29" spans="1:8">
      <c r="A29" t="s">
        <v>1115</v>
      </c>
      <c r="B29">
        <v>331.1</v>
      </c>
      <c r="C29">
        <v>22.5</v>
      </c>
      <c r="D29">
        <v>176.1</v>
      </c>
      <c r="E29">
        <v>0</v>
      </c>
      <c r="F29">
        <v>141</v>
      </c>
      <c r="G29">
        <v>66.2</v>
      </c>
      <c r="H29" t="s">
        <v>1567</v>
      </c>
    </row>
    <row r="30" spans="1:8">
      <c r="A30" t="s">
        <v>1563</v>
      </c>
      <c r="B30">
        <v>153.80000000000001</v>
      </c>
      <c r="C30">
        <v>22.4</v>
      </c>
      <c r="D30">
        <v>21.6</v>
      </c>
      <c r="E30">
        <v>0</v>
      </c>
      <c r="F30">
        <v>538</v>
      </c>
      <c r="G30">
        <v>0</v>
      </c>
      <c r="H30" t="s">
        <v>1567</v>
      </c>
    </row>
    <row r="31" spans="1:8">
      <c r="A31" t="s">
        <v>1562</v>
      </c>
      <c r="B31">
        <v>14</v>
      </c>
      <c r="C31">
        <v>103.1</v>
      </c>
      <c r="D31">
        <v>110</v>
      </c>
      <c r="E31">
        <v>0</v>
      </c>
      <c r="F31">
        <v>8</v>
      </c>
      <c r="G31">
        <v>501.3</v>
      </c>
      <c r="H31" t="s">
        <v>1567</v>
      </c>
    </row>
    <row r="32" spans="1:8">
      <c r="A32" t="s">
        <v>1167</v>
      </c>
      <c r="B32">
        <v>313.10000000000002</v>
      </c>
      <c r="C32">
        <v>7.1</v>
      </c>
      <c r="D32">
        <v>0</v>
      </c>
      <c r="E32">
        <v>0</v>
      </c>
      <c r="F32">
        <v>409</v>
      </c>
      <c r="G32">
        <v>7.2</v>
      </c>
      <c r="H32" t="s">
        <v>1567</v>
      </c>
    </row>
    <row r="33" spans="1:8">
      <c r="A33" t="s">
        <v>1561</v>
      </c>
      <c r="B33">
        <v>279.8</v>
      </c>
      <c r="C33">
        <v>74</v>
      </c>
      <c r="D33">
        <v>154.9</v>
      </c>
      <c r="E33">
        <v>0</v>
      </c>
      <c r="F33">
        <v>205.4</v>
      </c>
      <c r="G33">
        <v>23.1</v>
      </c>
      <c r="H33" t="s">
        <v>1567</v>
      </c>
    </row>
    <row r="34" spans="1:8">
      <c r="A34" t="s">
        <v>1130</v>
      </c>
      <c r="B34">
        <v>345.4</v>
      </c>
      <c r="C34">
        <v>8</v>
      </c>
      <c r="D34">
        <v>22</v>
      </c>
      <c r="E34">
        <v>0</v>
      </c>
      <c r="F34">
        <v>331</v>
      </c>
      <c r="G34">
        <v>30.3</v>
      </c>
      <c r="H34" t="s">
        <v>1567</v>
      </c>
    </row>
    <row r="35" spans="1:8">
      <c r="A35" t="s">
        <v>1560</v>
      </c>
      <c r="B35">
        <v>161.30000000000001</v>
      </c>
      <c r="C35">
        <v>0</v>
      </c>
      <c r="D35">
        <v>7.8</v>
      </c>
      <c r="E35">
        <v>0</v>
      </c>
      <c r="F35">
        <v>568.70000000000005</v>
      </c>
      <c r="G35">
        <v>0</v>
      </c>
      <c r="H35" t="s">
        <v>1567</v>
      </c>
    </row>
    <row r="36" spans="1:8">
      <c r="A36" t="s">
        <v>1559</v>
      </c>
      <c r="B36">
        <v>408.9</v>
      </c>
      <c r="C36">
        <v>86.6</v>
      </c>
      <c r="D36">
        <v>80.900000000000006</v>
      </c>
      <c r="E36">
        <v>0</v>
      </c>
      <c r="F36">
        <v>153.1</v>
      </c>
      <c r="G36">
        <v>7.5</v>
      </c>
      <c r="H36" t="s">
        <v>1567</v>
      </c>
    </row>
    <row r="37" spans="1:8">
      <c r="A37" t="s">
        <v>1558</v>
      </c>
      <c r="B37">
        <v>176.9</v>
      </c>
      <c r="C37">
        <v>14</v>
      </c>
      <c r="D37">
        <v>15</v>
      </c>
      <c r="E37">
        <v>0</v>
      </c>
      <c r="F37">
        <v>523.6</v>
      </c>
      <c r="G37">
        <v>7.3</v>
      </c>
      <c r="H37" t="s">
        <v>1567</v>
      </c>
    </row>
    <row r="38" spans="1:8">
      <c r="A38" t="s">
        <v>1084</v>
      </c>
      <c r="B38">
        <v>198.7</v>
      </c>
      <c r="C38">
        <v>44.1</v>
      </c>
      <c r="D38">
        <v>250.8</v>
      </c>
      <c r="E38">
        <v>0</v>
      </c>
      <c r="F38">
        <v>236</v>
      </c>
      <c r="G38">
        <v>7.3</v>
      </c>
      <c r="H38" t="s">
        <v>1567</v>
      </c>
    </row>
    <row r="40" spans="1:8">
      <c r="A40" s="563" t="s">
        <v>1566</v>
      </c>
    </row>
    <row r="42" spans="1:8">
      <c r="A42" s="683" t="s">
        <v>1565</v>
      </c>
      <c r="B42" s="682"/>
    </row>
    <row r="43" spans="1:8">
      <c r="A43" s="16"/>
      <c r="B43" s="5" t="s">
        <v>36</v>
      </c>
      <c r="C43" s="5" t="s">
        <v>1556</v>
      </c>
      <c r="D43" s="5" t="s">
        <v>1555</v>
      </c>
      <c r="E43" s="5" t="s">
        <v>236</v>
      </c>
      <c r="F43" s="5" t="s">
        <v>1001</v>
      </c>
      <c r="G43" s="5" t="s">
        <v>1554</v>
      </c>
      <c r="H43" s="141" t="s">
        <v>2</v>
      </c>
    </row>
    <row r="44" spans="1:8">
      <c r="A44" t="s">
        <v>1564</v>
      </c>
      <c r="B44" s="684">
        <f t="shared" ref="B44:G54" si="1">B$55*B28/SUM(B$28:B$38)</f>
        <v>0</v>
      </c>
      <c r="C44" s="684">
        <f t="shared" si="1"/>
        <v>0</v>
      </c>
      <c r="D44" s="684">
        <f t="shared" si="1"/>
        <v>0</v>
      </c>
      <c r="E44" s="684">
        <f t="shared" si="1"/>
        <v>431.70000000000005</v>
      </c>
      <c r="F44" s="684">
        <f t="shared" si="1"/>
        <v>0</v>
      </c>
      <c r="G44" s="684">
        <f t="shared" si="1"/>
        <v>0</v>
      </c>
      <c r="H44" s="142" t="s">
        <v>1182</v>
      </c>
    </row>
    <row r="45" spans="1:8">
      <c r="A45" t="s">
        <v>1115</v>
      </c>
      <c r="B45" s="684">
        <f t="shared" si="1"/>
        <v>173.94629584557285</v>
      </c>
      <c r="C45" s="684">
        <f t="shared" si="1"/>
        <v>12.720337873232062</v>
      </c>
      <c r="D45" s="684">
        <f t="shared" si="1"/>
        <v>90.599892742223815</v>
      </c>
      <c r="E45" s="684">
        <f t="shared" si="1"/>
        <v>0</v>
      </c>
      <c r="F45" s="684">
        <f t="shared" si="1"/>
        <v>70.374115228980656</v>
      </c>
      <c r="G45" s="684">
        <f t="shared" si="1"/>
        <v>43.95346047370041</v>
      </c>
      <c r="H45" s="142" t="s">
        <v>1182</v>
      </c>
    </row>
    <row r="46" spans="1:8">
      <c r="A46" t="s">
        <v>1563</v>
      </c>
      <c r="B46" s="684">
        <f t="shared" si="1"/>
        <v>80.800182123373915</v>
      </c>
      <c r="C46" s="684">
        <f t="shared" si="1"/>
        <v>12.663803038239916</v>
      </c>
      <c r="D46" s="684">
        <f t="shared" si="1"/>
        <v>11.112763675366464</v>
      </c>
      <c r="E46" s="684">
        <f t="shared" si="1"/>
        <v>0</v>
      </c>
      <c r="F46" s="684">
        <f t="shared" si="1"/>
        <v>268.51967371057867</v>
      </c>
      <c r="G46" s="684">
        <f t="shared" si="1"/>
        <v>0</v>
      </c>
      <c r="H46" s="142" t="s">
        <v>1182</v>
      </c>
    </row>
    <row r="47" spans="1:8">
      <c r="A47" t="s">
        <v>1562</v>
      </c>
      <c r="B47" s="684">
        <f t="shared" si="1"/>
        <v>7.3550230801510699</v>
      </c>
      <c r="C47" s="684">
        <f t="shared" si="1"/>
        <v>58.2874148768989</v>
      </c>
      <c r="D47" s="684">
        <f t="shared" si="1"/>
        <v>56.592777976403291</v>
      </c>
      <c r="E47" s="684">
        <f t="shared" si="1"/>
        <v>0</v>
      </c>
      <c r="F47" s="684">
        <f t="shared" si="1"/>
        <v>3.9928576016442925</v>
      </c>
      <c r="G47" s="684">
        <f t="shared" si="1"/>
        <v>332.83791141187334</v>
      </c>
      <c r="H47" s="142" t="s">
        <v>1182</v>
      </c>
    </row>
    <row r="48" spans="1:8">
      <c r="A48" t="s">
        <v>1167</v>
      </c>
      <c r="B48" s="684">
        <f t="shared" si="1"/>
        <v>164.48983759966433</v>
      </c>
      <c r="C48" s="684">
        <f t="shared" si="1"/>
        <v>4.0139732844421161</v>
      </c>
      <c r="D48" s="684">
        <f t="shared" si="1"/>
        <v>0</v>
      </c>
      <c r="E48" s="684">
        <f t="shared" si="1"/>
        <v>0</v>
      </c>
      <c r="F48" s="684">
        <f t="shared" si="1"/>
        <v>204.13484488406445</v>
      </c>
      <c r="G48" s="684">
        <f t="shared" si="1"/>
        <v>4.7804367886804071</v>
      </c>
      <c r="H48" s="142" t="s">
        <v>1182</v>
      </c>
    </row>
    <row r="49" spans="1:8">
      <c r="A49" t="s">
        <v>1561</v>
      </c>
      <c r="B49" s="684">
        <f t="shared" si="1"/>
        <v>146.99538984473355</v>
      </c>
      <c r="C49" s="684">
        <f t="shared" si="1"/>
        <v>41.835777894185441</v>
      </c>
      <c r="D49" s="684">
        <f t="shared" si="1"/>
        <v>79.692920986771554</v>
      </c>
      <c r="E49" s="684">
        <f t="shared" si="1"/>
        <v>0</v>
      </c>
      <c r="F49" s="684">
        <f t="shared" si="1"/>
        <v>102.51661892221721</v>
      </c>
      <c r="G49" s="684">
        <f t="shared" si="1"/>
        <v>15.337234697016308</v>
      </c>
      <c r="H49" s="142" t="s">
        <v>1182</v>
      </c>
    </row>
    <row r="50" spans="1:8">
      <c r="A50" t="s">
        <v>1130</v>
      </c>
      <c r="B50" s="684">
        <f t="shared" si="1"/>
        <v>181.45892656315567</v>
      </c>
      <c r="C50" s="684">
        <f t="shared" si="1"/>
        <v>4.5227867993713993</v>
      </c>
      <c r="D50" s="684">
        <f t="shared" si="1"/>
        <v>11.318555595280658</v>
      </c>
      <c r="E50" s="684">
        <f t="shared" si="1"/>
        <v>0</v>
      </c>
      <c r="F50" s="684">
        <f t="shared" si="1"/>
        <v>165.20448326803262</v>
      </c>
      <c r="G50" s="684">
        <f t="shared" si="1"/>
        <v>20.117671485696714</v>
      </c>
      <c r="H50" s="142" t="s">
        <v>1182</v>
      </c>
    </row>
    <row r="51" spans="1:8">
      <c r="A51" t="s">
        <v>1560</v>
      </c>
      <c r="B51" s="684">
        <f t="shared" si="1"/>
        <v>84.740373059169116</v>
      </c>
      <c r="C51" s="684">
        <f t="shared" si="1"/>
        <v>0</v>
      </c>
      <c r="D51" s="684">
        <f t="shared" si="1"/>
        <v>4.0129424383267782</v>
      </c>
      <c r="E51" s="684">
        <f t="shared" si="1"/>
        <v>0</v>
      </c>
      <c r="F51" s="684">
        <f t="shared" si="1"/>
        <v>283.84226475688865</v>
      </c>
      <c r="G51" s="684">
        <f t="shared" si="1"/>
        <v>0</v>
      </c>
      <c r="H51" s="142" t="s">
        <v>1182</v>
      </c>
    </row>
    <row r="52" spans="1:8">
      <c r="A52" t="s">
        <v>1559</v>
      </c>
      <c r="B52" s="684">
        <f t="shared" si="1"/>
        <v>214.8192098195552</v>
      </c>
      <c r="C52" s="684">
        <f t="shared" si="1"/>
        <v>48.959167103195391</v>
      </c>
      <c r="D52" s="684">
        <f t="shared" si="1"/>
        <v>41.621415802645693</v>
      </c>
      <c r="E52" s="684">
        <f t="shared" si="1"/>
        <v>0</v>
      </c>
      <c r="F52" s="684">
        <f t="shared" si="1"/>
        <v>76.413312351467638</v>
      </c>
      <c r="G52" s="684">
        <f t="shared" si="1"/>
        <v>4.979621654875424</v>
      </c>
      <c r="H52" s="142" t="s">
        <v>1182</v>
      </c>
    </row>
    <row r="53" spans="1:8">
      <c r="A53" t="s">
        <v>1558</v>
      </c>
      <c r="B53" s="684">
        <f t="shared" si="1"/>
        <v>92.935970205623178</v>
      </c>
      <c r="C53" s="684">
        <f t="shared" si="1"/>
        <v>7.9148768988999487</v>
      </c>
      <c r="D53" s="684">
        <f t="shared" si="1"/>
        <v>7.7171969967822669</v>
      </c>
      <c r="E53" s="684">
        <f t="shared" si="1"/>
        <v>0</v>
      </c>
      <c r="F53" s="684">
        <f t="shared" si="1"/>
        <v>261.33253002761899</v>
      </c>
      <c r="G53" s="684">
        <f t="shared" si="1"/>
        <v>4.8468317440787461</v>
      </c>
      <c r="H53" s="142" t="s">
        <v>1182</v>
      </c>
    </row>
    <row r="54" spans="1:8">
      <c r="A54" t="s">
        <v>1084</v>
      </c>
      <c r="B54" s="684">
        <f t="shared" si="1"/>
        <v>104.38879185900126</v>
      </c>
      <c r="C54" s="684">
        <f t="shared" si="1"/>
        <v>24.931862231534836</v>
      </c>
      <c r="D54" s="684">
        <f t="shared" si="1"/>
        <v>129.0315337861995</v>
      </c>
      <c r="E54" s="684">
        <f t="shared" si="1"/>
        <v>0</v>
      </c>
      <c r="F54" s="684">
        <f t="shared" si="1"/>
        <v>117.78929924850662</v>
      </c>
      <c r="G54" s="684">
        <f t="shared" si="1"/>
        <v>4.8468317440787461</v>
      </c>
      <c r="H54" s="142" t="s">
        <v>1182</v>
      </c>
    </row>
    <row r="55" spans="1:8">
      <c r="A55" s="13" t="s">
        <v>1099</v>
      </c>
      <c r="B55" s="560">
        <f>C22</f>
        <v>1251.9299999999998</v>
      </c>
      <c r="C55" s="560">
        <f>C20</f>
        <v>215.85000000000002</v>
      </c>
      <c r="D55" s="560">
        <f>C21</f>
        <v>431.70000000000005</v>
      </c>
      <c r="E55" s="560">
        <f>C19</f>
        <v>431.70000000000005</v>
      </c>
      <c r="F55" s="560">
        <f>C17</f>
        <v>1554.12</v>
      </c>
      <c r="G55" s="560">
        <f>C18</f>
        <v>431.70000000000005</v>
      </c>
      <c r="H55" s="559" t="s">
        <v>1182</v>
      </c>
    </row>
    <row r="58" spans="1:8">
      <c r="A58" s="683" t="s">
        <v>1557</v>
      </c>
      <c r="B58" s="682"/>
    </row>
    <row r="59" spans="1:8">
      <c r="A59" s="16"/>
      <c r="B59" s="5" t="s">
        <v>36</v>
      </c>
      <c r="C59" s="5" t="s">
        <v>1556</v>
      </c>
      <c r="D59" s="5" t="s">
        <v>1555</v>
      </c>
      <c r="E59" s="5" t="s">
        <v>236</v>
      </c>
      <c r="F59" s="5" t="s">
        <v>1001</v>
      </c>
      <c r="G59" s="5" t="s">
        <v>1554</v>
      </c>
      <c r="H59" s="141" t="s">
        <v>2</v>
      </c>
    </row>
    <row r="60" spans="1:8">
      <c r="A60" s="570" t="s">
        <v>1120</v>
      </c>
      <c r="B60" s="19">
        <f t="shared" ref="B60:G60" si="2">SUM(B44,B46,B53)</f>
        <v>173.73615232899709</v>
      </c>
      <c r="C60" s="19">
        <f t="shared" si="2"/>
        <v>20.578679937139864</v>
      </c>
      <c r="D60" s="19">
        <f t="shared" si="2"/>
        <v>18.829960672148729</v>
      </c>
      <c r="E60" s="19">
        <f t="shared" si="2"/>
        <v>431.70000000000005</v>
      </c>
      <c r="F60" s="19">
        <f t="shared" si="2"/>
        <v>529.85220373819766</v>
      </c>
      <c r="G60" s="19">
        <f t="shared" si="2"/>
        <v>4.8468317440787461</v>
      </c>
      <c r="H60" s="142" t="s">
        <v>1182</v>
      </c>
    </row>
    <row r="61" spans="1:8">
      <c r="A61" s="570" t="s">
        <v>1119</v>
      </c>
      <c r="B61" s="19">
        <f t="shared" ref="B61:G62" si="3">B50</f>
        <v>181.45892656315567</v>
      </c>
      <c r="C61" s="19">
        <f t="shared" si="3"/>
        <v>4.5227867993713993</v>
      </c>
      <c r="D61" s="19">
        <f t="shared" si="3"/>
        <v>11.318555595280658</v>
      </c>
      <c r="E61" s="19">
        <f t="shared" si="3"/>
        <v>0</v>
      </c>
      <c r="F61" s="19">
        <f t="shared" si="3"/>
        <v>165.20448326803262</v>
      </c>
      <c r="G61" s="19">
        <f t="shared" si="3"/>
        <v>20.117671485696714</v>
      </c>
      <c r="H61" s="142" t="s">
        <v>1182</v>
      </c>
    </row>
    <row r="62" spans="1:8">
      <c r="A62" s="570" t="s">
        <v>1118</v>
      </c>
      <c r="B62" s="19">
        <f t="shared" si="3"/>
        <v>84.740373059169116</v>
      </c>
      <c r="C62" s="19">
        <f t="shared" si="3"/>
        <v>0</v>
      </c>
      <c r="D62" s="19">
        <f t="shared" si="3"/>
        <v>4.0129424383267782</v>
      </c>
      <c r="E62" s="19">
        <f t="shared" si="3"/>
        <v>0</v>
      </c>
      <c r="F62" s="19">
        <f t="shared" si="3"/>
        <v>283.84226475688865</v>
      </c>
      <c r="G62" s="19">
        <f t="shared" si="3"/>
        <v>0</v>
      </c>
      <c r="H62" s="142" t="s">
        <v>1182</v>
      </c>
    </row>
    <row r="63" spans="1:8">
      <c r="A63" s="570" t="s">
        <v>1117</v>
      </c>
      <c r="B63" s="19">
        <f t="shared" ref="B63:G63" si="4">B48</f>
        <v>164.48983759966433</v>
      </c>
      <c r="C63" s="19">
        <f t="shared" si="4"/>
        <v>4.0139732844421161</v>
      </c>
      <c r="D63" s="19">
        <f t="shared" si="4"/>
        <v>0</v>
      </c>
      <c r="E63" s="19">
        <f t="shared" si="4"/>
        <v>0</v>
      </c>
      <c r="F63" s="19">
        <f t="shared" si="4"/>
        <v>204.13484488406445</v>
      </c>
      <c r="G63" s="19">
        <f t="shared" si="4"/>
        <v>4.7804367886804071</v>
      </c>
      <c r="H63" s="142" t="s">
        <v>1182</v>
      </c>
    </row>
    <row r="64" spans="1:8">
      <c r="A64" s="570" t="s">
        <v>1116</v>
      </c>
      <c r="B64" s="19">
        <f t="shared" ref="B64:G64" si="5">B47</f>
        <v>7.3550230801510699</v>
      </c>
      <c r="C64" s="19">
        <f t="shared" si="5"/>
        <v>58.2874148768989</v>
      </c>
      <c r="D64" s="19">
        <f t="shared" si="5"/>
        <v>56.592777976403291</v>
      </c>
      <c r="E64" s="19">
        <f t="shared" si="5"/>
        <v>0</v>
      </c>
      <c r="F64" s="19">
        <f t="shared" si="5"/>
        <v>3.9928576016442925</v>
      </c>
      <c r="G64" s="19">
        <f t="shared" si="5"/>
        <v>332.83791141187334</v>
      </c>
      <c r="H64" s="142" t="s">
        <v>1182</v>
      </c>
    </row>
    <row r="65" spans="1:8">
      <c r="A65" s="570" t="s">
        <v>1115</v>
      </c>
      <c r="B65" s="19">
        <f t="shared" ref="B65:G65" si="6">SUM(B45,B52)</f>
        <v>388.76550566512805</v>
      </c>
      <c r="C65" s="19">
        <f t="shared" si="6"/>
        <v>61.679504976427452</v>
      </c>
      <c r="D65" s="19">
        <f t="shared" si="6"/>
        <v>132.22130854486952</v>
      </c>
      <c r="E65" s="19">
        <f t="shared" si="6"/>
        <v>0</v>
      </c>
      <c r="F65" s="19">
        <f t="shared" si="6"/>
        <v>146.78742758044831</v>
      </c>
      <c r="G65" s="19">
        <f t="shared" si="6"/>
        <v>48.933082128575833</v>
      </c>
      <c r="H65" s="142" t="s">
        <v>1182</v>
      </c>
    </row>
    <row r="66" spans="1:8">
      <c r="A66" s="570" t="s">
        <v>1114</v>
      </c>
      <c r="B66" s="19">
        <f t="shared" ref="B66:G66" si="7">B49</f>
        <v>146.99538984473355</v>
      </c>
      <c r="C66" s="19">
        <f t="shared" si="7"/>
        <v>41.835777894185441</v>
      </c>
      <c r="D66" s="19">
        <f t="shared" si="7"/>
        <v>79.692920986771554</v>
      </c>
      <c r="E66" s="19">
        <f t="shared" si="7"/>
        <v>0</v>
      </c>
      <c r="F66" s="19">
        <f t="shared" si="7"/>
        <v>102.51661892221721</v>
      </c>
      <c r="G66" s="19">
        <f t="shared" si="7"/>
        <v>15.337234697016308</v>
      </c>
      <c r="H66" s="142" t="s">
        <v>1182</v>
      </c>
    </row>
    <row r="67" spans="1:8">
      <c r="A67" s="570" t="s">
        <v>1113</v>
      </c>
      <c r="H67" s="142" t="s">
        <v>1182</v>
      </c>
    </row>
    <row r="68" spans="1:8">
      <c r="A68" s="570" t="s">
        <v>1112</v>
      </c>
      <c r="H68" s="142" t="s">
        <v>1182</v>
      </c>
    </row>
    <row r="69" spans="1:8">
      <c r="A69" s="570" t="s">
        <v>1111</v>
      </c>
      <c r="H69" s="142" t="s">
        <v>1182</v>
      </c>
    </row>
    <row r="70" spans="1:8">
      <c r="A70" s="570" t="s">
        <v>1110</v>
      </c>
      <c r="H70" s="142" t="s">
        <v>1182</v>
      </c>
    </row>
    <row r="71" spans="1:8">
      <c r="A71" s="570" t="s">
        <v>1109</v>
      </c>
      <c r="H71" s="142" t="s">
        <v>1182</v>
      </c>
    </row>
    <row r="72" spans="1:8">
      <c r="A72" s="570" t="s">
        <v>1108</v>
      </c>
      <c r="H72" s="142" t="s">
        <v>1182</v>
      </c>
    </row>
    <row r="73" spans="1:8">
      <c r="A73" s="570" t="s">
        <v>1107</v>
      </c>
      <c r="H73" s="142" t="s">
        <v>1182</v>
      </c>
    </row>
    <row r="74" spans="1:8">
      <c r="A74" s="570" t="s">
        <v>1106</v>
      </c>
      <c r="B74" s="19">
        <f t="shared" ref="B74:G74" si="8">B54</f>
        <v>104.38879185900126</v>
      </c>
      <c r="C74" s="19">
        <f t="shared" si="8"/>
        <v>24.931862231534836</v>
      </c>
      <c r="D74" s="19">
        <f t="shared" si="8"/>
        <v>129.0315337861995</v>
      </c>
      <c r="E74" s="19">
        <f t="shared" si="8"/>
        <v>0</v>
      </c>
      <c r="F74" s="19">
        <f t="shared" si="8"/>
        <v>117.78929924850662</v>
      </c>
      <c r="G74" s="19">
        <f t="shared" si="8"/>
        <v>4.8468317440787461</v>
      </c>
      <c r="H74" s="142" t="s">
        <v>1182</v>
      </c>
    </row>
    <row r="76" spans="1:8">
      <c r="A76" s="683" t="s">
        <v>1553</v>
      </c>
      <c r="B76" s="682"/>
    </row>
    <row r="77" spans="1:8" ht="30">
      <c r="A77" s="16"/>
      <c r="B77" s="527" t="s">
        <v>36</v>
      </c>
      <c r="C77" s="527" t="s">
        <v>44</v>
      </c>
      <c r="D77" s="527" t="s">
        <v>50</v>
      </c>
      <c r="E77" s="527" t="s">
        <v>1212</v>
      </c>
      <c r="F77" s="141" t="s">
        <v>2</v>
      </c>
      <c r="G77" s="4"/>
    </row>
    <row r="78" spans="1:8">
      <c r="A78" s="570" t="s">
        <v>1120</v>
      </c>
      <c r="B78" s="549">
        <f t="shared" ref="B78:D92" si="9">B60</f>
        <v>173.73615232899709</v>
      </c>
      <c r="C78" s="549">
        <f t="shared" si="9"/>
        <v>20.578679937139864</v>
      </c>
      <c r="D78" s="549">
        <f t="shared" si="9"/>
        <v>18.829960672148729</v>
      </c>
      <c r="E78" s="549">
        <f t="shared" ref="E78:E92" si="10">SUM(E60:F60)</f>
        <v>961.5522037381977</v>
      </c>
      <c r="F78" s="142" t="s">
        <v>1182</v>
      </c>
    </row>
    <row r="79" spans="1:8">
      <c r="A79" s="570" t="s">
        <v>1119</v>
      </c>
      <c r="B79" s="549">
        <f t="shared" si="9"/>
        <v>181.45892656315567</v>
      </c>
      <c r="C79" s="549">
        <f t="shared" si="9"/>
        <v>4.5227867993713993</v>
      </c>
      <c r="D79" s="549">
        <f t="shared" si="9"/>
        <v>11.318555595280658</v>
      </c>
      <c r="E79" s="549">
        <f t="shared" si="10"/>
        <v>165.20448326803262</v>
      </c>
      <c r="F79" s="142" t="s">
        <v>1182</v>
      </c>
    </row>
    <row r="80" spans="1:8">
      <c r="A80" s="570" t="s">
        <v>1118</v>
      </c>
      <c r="B80" s="549">
        <f t="shared" si="9"/>
        <v>84.740373059169116</v>
      </c>
      <c r="C80" s="549">
        <f t="shared" si="9"/>
        <v>0</v>
      </c>
      <c r="D80" s="549">
        <f t="shared" si="9"/>
        <v>4.0129424383267782</v>
      </c>
      <c r="E80" s="549">
        <f t="shared" si="10"/>
        <v>283.84226475688865</v>
      </c>
      <c r="F80" s="142" t="s">
        <v>1182</v>
      </c>
    </row>
    <row r="81" spans="1:6">
      <c r="A81" s="570" t="s">
        <v>1117</v>
      </c>
      <c r="B81" s="549">
        <f t="shared" si="9"/>
        <v>164.48983759966433</v>
      </c>
      <c r="C81" s="549">
        <f t="shared" si="9"/>
        <v>4.0139732844421161</v>
      </c>
      <c r="D81" s="549">
        <f t="shared" si="9"/>
        <v>0</v>
      </c>
      <c r="E81" s="549">
        <f t="shared" si="10"/>
        <v>204.13484488406445</v>
      </c>
      <c r="F81" s="142" t="s">
        <v>1182</v>
      </c>
    </row>
    <row r="82" spans="1:6">
      <c r="A82" s="570" t="s">
        <v>1116</v>
      </c>
      <c r="B82" s="549">
        <f t="shared" si="9"/>
        <v>7.3550230801510699</v>
      </c>
      <c r="C82" s="549">
        <f t="shared" si="9"/>
        <v>58.2874148768989</v>
      </c>
      <c r="D82" s="549">
        <f t="shared" si="9"/>
        <v>56.592777976403291</v>
      </c>
      <c r="E82" s="549">
        <f t="shared" si="10"/>
        <v>3.9928576016442925</v>
      </c>
      <c r="F82" s="142" t="s">
        <v>1182</v>
      </c>
    </row>
    <row r="83" spans="1:6">
      <c r="A83" s="570" t="s">
        <v>1115</v>
      </c>
      <c r="B83" s="549">
        <f t="shared" si="9"/>
        <v>388.76550566512805</v>
      </c>
      <c r="C83" s="549">
        <f t="shared" si="9"/>
        <v>61.679504976427452</v>
      </c>
      <c r="D83" s="549">
        <f t="shared" si="9"/>
        <v>132.22130854486952</v>
      </c>
      <c r="E83" s="549">
        <f t="shared" si="10"/>
        <v>146.78742758044831</v>
      </c>
      <c r="F83" s="142" t="s">
        <v>1182</v>
      </c>
    </row>
    <row r="84" spans="1:6">
      <c r="A84" s="570" t="s">
        <v>1114</v>
      </c>
      <c r="B84" s="549">
        <f t="shared" si="9"/>
        <v>146.99538984473355</v>
      </c>
      <c r="C84" s="549">
        <f t="shared" si="9"/>
        <v>41.835777894185441</v>
      </c>
      <c r="D84" s="549">
        <f t="shared" si="9"/>
        <v>79.692920986771554</v>
      </c>
      <c r="E84" s="549">
        <f t="shared" si="10"/>
        <v>102.51661892221721</v>
      </c>
      <c r="F84" s="142" t="s">
        <v>1182</v>
      </c>
    </row>
    <row r="85" spans="1:6">
      <c r="A85" s="570" t="s">
        <v>1113</v>
      </c>
      <c r="B85" s="549">
        <f t="shared" si="9"/>
        <v>0</v>
      </c>
      <c r="C85" s="549">
        <f t="shared" si="9"/>
        <v>0</v>
      </c>
      <c r="D85" s="549">
        <f t="shared" si="9"/>
        <v>0</v>
      </c>
      <c r="E85" s="549">
        <f t="shared" si="10"/>
        <v>0</v>
      </c>
      <c r="F85" s="142" t="s">
        <v>1182</v>
      </c>
    </row>
    <row r="86" spans="1:6">
      <c r="A86" s="570" t="s">
        <v>1112</v>
      </c>
      <c r="B86" s="549">
        <f t="shared" si="9"/>
        <v>0</v>
      </c>
      <c r="C86" s="549">
        <f t="shared" si="9"/>
        <v>0</v>
      </c>
      <c r="D86" s="549">
        <f t="shared" si="9"/>
        <v>0</v>
      </c>
      <c r="E86" s="549">
        <f t="shared" si="10"/>
        <v>0</v>
      </c>
      <c r="F86" s="142" t="s">
        <v>1182</v>
      </c>
    </row>
    <row r="87" spans="1:6">
      <c r="A87" s="570" t="s">
        <v>1111</v>
      </c>
      <c r="B87" s="549">
        <f t="shared" si="9"/>
        <v>0</v>
      </c>
      <c r="C87" s="549">
        <f t="shared" si="9"/>
        <v>0</v>
      </c>
      <c r="D87" s="549">
        <f t="shared" si="9"/>
        <v>0</v>
      </c>
      <c r="E87" s="549">
        <f t="shared" si="10"/>
        <v>0</v>
      </c>
      <c r="F87" s="142" t="s">
        <v>1182</v>
      </c>
    </row>
    <row r="88" spans="1:6">
      <c r="A88" s="570" t="s">
        <v>1110</v>
      </c>
      <c r="B88" s="549">
        <f t="shared" si="9"/>
        <v>0</v>
      </c>
      <c r="C88" s="549">
        <f t="shared" si="9"/>
        <v>0</v>
      </c>
      <c r="D88" s="549">
        <f t="shared" si="9"/>
        <v>0</v>
      </c>
      <c r="E88" s="549">
        <f t="shared" si="10"/>
        <v>0</v>
      </c>
      <c r="F88" s="142" t="s">
        <v>1182</v>
      </c>
    </row>
    <row r="89" spans="1:6">
      <c r="A89" s="570" t="s">
        <v>1109</v>
      </c>
      <c r="B89" s="549">
        <f t="shared" si="9"/>
        <v>0</v>
      </c>
      <c r="C89" s="549">
        <f t="shared" si="9"/>
        <v>0</v>
      </c>
      <c r="D89" s="549">
        <f t="shared" si="9"/>
        <v>0</v>
      </c>
      <c r="E89" s="549">
        <f t="shared" si="10"/>
        <v>0</v>
      </c>
      <c r="F89" s="142" t="s">
        <v>1182</v>
      </c>
    </row>
    <row r="90" spans="1:6">
      <c r="A90" s="570" t="s">
        <v>1108</v>
      </c>
      <c r="B90" s="549">
        <f t="shared" si="9"/>
        <v>0</v>
      </c>
      <c r="C90" s="549">
        <f t="shared" si="9"/>
        <v>0</v>
      </c>
      <c r="D90" s="549">
        <f t="shared" si="9"/>
        <v>0</v>
      </c>
      <c r="E90" s="549">
        <f t="shared" si="10"/>
        <v>0</v>
      </c>
      <c r="F90" s="142" t="s">
        <v>1182</v>
      </c>
    </row>
    <row r="91" spans="1:6">
      <c r="A91" s="570" t="s">
        <v>1107</v>
      </c>
      <c r="B91" s="549">
        <f t="shared" si="9"/>
        <v>0</v>
      </c>
      <c r="C91" s="549">
        <f t="shared" si="9"/>
        <v>0</v>
      </c>
      <c r="D91" s="549">
        <f t="shared" si="9"/>
        <v>0</v>
      </c>
      <c r="E91" s="549">
        <f t="shared" si="10"/>
        <v>0</v>
      </c>
      <c r="F91" s="142" t="s">
        <v>1182</v>
      </c>
    </row>
    <row r="92" spans="1:6">
      <c r="A92" s="570" t="s">
        <v>1106</v>
      </c>
      <c r="B92" s="549">
        <f t="shared" si="9"/>
        <v>104.38879185900126</v>
      </c>
      <c r="C92" s="549">
        <f t="shared" si="9"/>
        <v>24.931862231534836</v>
      </c>
      <c r="D92" s="549">
        <f t="shared" si="9"/>
        <v>129.0315337861995</v>
      </c>
      <c r="E92" s="549">
        <f t="shared" si="10"/>
        <v>117.78929924850662</v>
      </c>
      <c r="F92" s="142" t="s">
        <v>1182</v>
      </c>
    </row>
  </sheetData>
  <hyperlinks>
    <hyperlink ref="B4" r:id="rId1" xr:uid="{33C4BA57-D3FF-4F7A-BA47-340DAE792419}"/>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78BD6-56A1-4DB5-9587-32217D117846}">
  <sheetPr>
    <tabColor theme="5" tint="0.39997558519241921"/>
  </sheetPr>
  <dimension ref="A1:AB57"/>
  <sheetViews>
    <sheetView workbookViewId="0">
      <selection activeCell="B253" sqref="B253"/>
    </sheetView>
  </sheetViews>
  <sheetFormatPr defaultColWidth="8.7109375" defaultRowHeight="15"/>
  <cols>
    <col min="1" max="1" width="26.140625" customWidth="1"/>
    <col min="3" max="3" width="24.28515625" customWidth="1"/>
    <col min="4" max="4" width="30.7109375" customWidth="1"/>
    <col min="5" max="8" width="0" hidden="1" customWidth="1"/>
    <col min="10" max="25" width="0" hidden="1" customWidth="1"/>
    <col min="26" max="26" width="8.7109375" style="142"/>
  </cols>
  <sheetData>
    <row r="1" spans="1:28">
      <c r="A1" s="563" t="s">
        <v>1339</v>
      </c>
      <c r="B1" s="562"/>
      <c r="C1" s="562"/>
      <c r="D1" s="562"/>
      <c r="E1" s="562"/>
      <c r="F1" s="562"/>
      <c r="G1" s="562"/>
      <c r="H1" s="562"/>
      <c r="I1" s="562"/>
      <c r="J1" s="562"/>
      <c r="K1" s="562"/>
      <c r="L1" s="562"/>
      <c r="M1" s="562"/>
      <c r="N1" s="562"/>
      <c r="O1" s="562"/>
      <c r="P1" s="562"/>
      <c r="Q1" s="562"/>
      <c r="R1" s="562"/>
      <c r="S1" s="562"/>
      <c r="T1" s="562"/>
      <c r="U1" s="562"/>
      <c r="V1" s="562"/>
      <c r="W1" s="562"/>
      <c r="X1" s="626"/>
      <c r="Y1" s="626"/>
      <c r="Z1" s="626"/>
      <c r="AB1" s="442" t="s">
        <v>1463</v>
      </c>
    </row>
    <row r="2" spans="1:28">
      <c r="A2" s="1" t="s">
        <v>1338</v>
      </c>
      <c r="B2" s="1" t="s">
        <v>1337</v>
      </c>
      <c r="C2" s="1" t="s">
        <v>1336</v>
      </c>
      <c r="D2" s="1" t="s">
        <v>1335</v>
      </c>
      <c r="E2" s="1">
        <v>1990</v>
      </c>
      <c r="F2" s="1">
        <v>2005</v>
      </c>
      <c r="G2" s="1">
        <v>2010</v>
      </c>
      <c r="H2" s="1">
        <v>2015</v>
      </c>
      <c r="I2" s="7">
        <v>2021</v>
      </c>
      <c r="J2" s="1">
        <v>2025</v>
      </c>
      <c r="K2" s="1">
        <v>2030</v>
      </c>
      <c r="L2" s="1">
        <v>2035</v>
      </c>
      <c r="M2" s="1">
        <v>2040</v>
      </c>
      <c r="N2" s="1">
        <v>2045</v>
      </c>
      <c r="O2" s="1">
        <v>2050</v>
      </c>
      <c r="P2" s="1">
        <v>2055</v>
      </c>
      <c r="Q2" s="1">
        <v>2060</v>
      </c>
      <c r="R2" s="1">
        <v>2065</v>
      </c>
      <c r="S2" s="1">
        <v>2070</v>
      </c>
      <c r="T2" s="1">
        <v>2075</v>
      </c>
      <c r="U2" s="1">
        <v>2080</v>
      </c>
      <c r="V2" s="1">
        <v>2085</v>
      </c>
      <c r="W2" s="1">
        <v>2090</v>
      </c>
      <c r="X2" s="1">
        <v>2095</v>
      </c>
      <c r="Y2" s="1">
        <v>2100</v>
      </c>
      <c r="Z2" s="550" t="s">
        <v>22</v>
      </c>
    </row>
    <row r="3" spans="1:28">
      <c r="A3" t="s">
        <v>1311</v>
      </c>
      <c r="B3" t="s">
        <v>1278</v>
      </c>
      <c r="C3" t="s">
        <v>1334</v>
      </c>
      <c r="D3" t="s">
        <v>1319</v>
      </c>
      <c r="E3">
        <v>0</v>
      </c>
      <c r="F3">
        <v>0</v>
      </c>
      <c r="G3">
        <v>0</v>
      </c>
      <c r="H3">
        <v>0</v>
      </c>
      <c r="I3">
        <v>0</v>
      </c>
      <c r="J3" s="625">
        <v>4.2782999999999997E-4</v>
      </c>
      <c r="K3">
        <v>7.9512360000000004E-3</v>
      </c>
      <c r="L3">
        <v>2.1005863999999999E-2</v>
      </c>
      <c r="M3">
        <v>3.5426886800000001E-2</v>
      </c>
      <c r="N3">
        <v>4.4548169999999998E-2</v>
      </c>
      <c r="O3">
        <v>5.4509379999999899E-2</v>
      </c>
      <c r="P3">
        <v>6.0329399999999998E-2</v>
      </c>
      <c r="Q3">
        <v>6.1782820000000002E-2</v>
      </c>
      <c r="R3">
        <v>5.9649049999999898E-2</v>
      </c>
      <c r="S3">
        <v>5.5396479999999998E-2</v>
      </c>
      <c r="T3">
        <v>5.0407470000000003E-2</v>
      </c>
      <c r="U3">
        <v>4.5663049999999997E-2</v>
      </c>
      <c r="V3">
        <v>4.163178E-2</v>
      </c>
      <c r="W3">
        <v>3.8530200000000001E-2</v>
      </c>
      <c r="X3">
        <v>3.6314840000000001E-2</v>
      </c>
      <c r="Y3">
        <v>3.4646499999999997E-2</v>
      </c>
      <c r="Z3" s="142" t="s">
        <v>1091</v>
      </c>
    </row>
    <row r="4" spans="1:28">
      <c r="A4" t="s">
        <v>1311</v>
      </c>
      <c r="B4" t="s">
        <v>1278</v>
      </c>
      <c r="C4" t="s">
        <v>1334</v>
      </c>
      <c r="D4" t="s">
        <v>1322</v>
      </c>
      <c r="E4">
        <v>0</v>
      </c>
      <c r="F4">
        <v>0</v>
      </c>
      <c r="G4">
        <v>0</v>
      </c>
      <c r="H4">
        <v>0</v>
      </c>
      <c r="I4">
        <v>0</v>
      </c>
      <c r="J4" s="625">
        <v>5.9801899999999998E-4</v>
      </c>
      <c r="K4">
        <v>4.3661419999999999E-3</v>
      </c>
      <c r="L4">
        <v>1.17020629999999E-2</v>
      </c>
      <c r="M4">
        <v>2.0703581999999901E-2</v>
      </c>
      <c r="N4">
        <v>2.6984764000000001E-2</v>
      </c>
      <c r="O4">
        <v>3.3710959999999998E-2</v>
      </c>
      <c r="P4">
        <v>3.8404769999999998E-2</v>
      </c>
      <c r="Q4">
        <v>4.0990699999999998E-2</v>
      </c>
      <c r="R4">
        <v>4.1937820000000001E-2</v>
      </c>
      <c r="S4">
        <v>4.2064029999999898E-2</v>
      </c>
      <c r="T4">
        <v>4.1730729999999903E-2</v>
      </c>
      <c r="U4">
        <v>4.11872E-2</v>
      </c>
      <c r="V4">
        <v>4.0620690000000001E-2</v>
      </c>
      <c r="W4">
        <v>4.0191119999999997E-2</v>
      </c>
      <c r="X4">
        <v>3.9872339999999999E-2</v>
      </c>
      <c r="Y4">
        <v>3.9584080000000001E-2</v>
      </c>
      <c r="Z4" s="142" t="s">
        <v>1091</v>
      </c>
    </row>
    <row r="5" spans="1:28">
      <c r="A5" t="s">
        <v>1311</v>
      </c>
      <c r="B5" t="s">
        <v>1278</v>
      </c>
      <c r="C5" t="s">
        <v>1334</v>
      </c>
      <c r="D5" t="s">
        <v>1312</v>
      </c>
      <c r="E5">
        <v>5.5024999999999998E-2</v>
      </c>
      <c r="F5">
        <v>4.1441400000000003E-2</v>
      </c>
      <c r="G5">
        <v>4.6004099999999999E-2</v>
      </c>
      <c r="H5">
        <v>9.2892000000000002E-2</v>
      </c>
      <c r="I5">
        <v>0.20672099999999999</v>
      </c>
      <c r="J5">
        <v>0.22023137000000001</v>
      </c>
      <c r="K5">
        <v>0.23911829000000001</v>
      </c>
      <c r="L5">
        <v>0.255442434</v>
      </c>
      <c r="M5">
        <v>0.27049261860000001</v>
      </c>
      <c r="N5">
        <v>0.28316060700000001</v>
      </c>
      <c r="O5">
        <v>0.29707508999999899</v>
      </c>
      <c r="P5">
        <v>0.30852193999999999</v>
      </c>
      <c r="Q5">
        <v>0.31700345000000002</v>
      </c>
      <c r="R5">
        <v>0.32225900999999901</v>
      </c>
      <c r="S5">
        <v>0.32656581000000001</v>
      </c>
      <c r="T5">
        <v>0.32917780999999902</v>
      </c>
      <c r="U5">
        <v>0.32922203</v>
      </c>
      <c r="V5">
        <v>0.32692075999999998</v>
      </c>
      <c r="W5">
        <v>0.32261647999999998</v>
      </c>
      <c r="X5">
        <v>0.31640085000000001</v>
      </c>
      <c r="Y5">
        <v>0.30948097999999902</v>
      </c>
      <c r="Z5" s="142" t="s">
        <v>1091</v>
      </c>
    </row>
    <row r="6" spans="1:28">
      <c r="A6" t="s">
        <v>1311</v>
      </c>
      <c r="B6" t="s">
        <v>1278</v>
      </c>
      <c r="C6" t="s">
        <v>1334</v>
      </c>
      <c r="D6" t="s">
        <v>1314</v>
      </c>
      <c r="E6">
        <v>0.17673259999999999</v>
      </c>
      <c r="F6">
        <v>0.3150387</v>
      </c>
      <c r="G6">
        <v>0.35011740000000002</v>
      </c>
      <c r="H6">
        <v>0.40930739999999999</v>
      </c>
      <c r="I6">
        <v>0.4325812</v>
      </c>
      <c r="J6">
        <v>0.44424030999999897</v>
      </c>
      <c r="K6">
        <v>0.44343930999999998</v>
      </c>
      <c r="L6">
        <v>0.42361654999999998</v>
      </c>
      <c r="M6">
        <v>0.39665119999999998</v>
      </c>
      <c r="N6">
        <v>0.37970722999999901</v>
      </c>
      <c r="O6">
        <v>0.34174894</v>
      </c>
      <c r="P6">
        <v>0.30976883999999999</v>
      </c>
      <c r="Q6">
        <v>0.29009248999999998</v>
      </c>
      <c r="R6">
        <v>0.27792882000000002</v>
      </c>
      <c r="S6">
        <v>0.26858551000000003</v>
      </c>
      <c r="T6">
        <v>0.25902195</v>
      </c>
      <c r="U6">
        <v>0.24854637999999901</v>
      </c>
      <c r="V6">
        <v>0.23774866</v>
      </c>
      <c r="W6">
        <v>0.22723014999999899</v>
      </c>
      <c r="X6">
        <v>0.217075249999999</v>
      </c>
      <c r="Y6">
        <v>0.20763466999999999</v>
      </c>
      <c r="Z6" s="142" t="s">
        <v>1091</v>
      </c>
    </row>
    <row r="7" spans="1:28">
      <c r="A7" t="s">
        <v>1311</v>
      </c>
      <c r="B7" t="s">
        <v>1278</v>
      </c>
      <c r="C7" t="s">
        <v>1334</v>
      </c>
      <c r="D7" t="s">
        <v>1316</v>
      </c>
      <c r="E7">
        <v>3.0975999999999998E-3</v>
      </c>
      <c r="F7">
        <v>5.3162000000000001E-3</v>
      </c>
      <c r="G7">
        <v>6.8649999999999996E-3</v>
      </c>
      <c r="H7">
        <v>6.6975999999999997E-3</v>
      </c>
      <c r="I7">
        <v>5.6091999999999999E-3</v>
      </c>
      <c r="J7">
        <v>5.6595389999999999E-3</v>
      </c>
      <c r="K7">
        <v>5.3263889999999999E-3</v>
      </c>
      <c r="L7">
        <v>4.7687789999999999E-3</v>
      </c>
      <c r="M7">
        <v>4.296495E-3</v>
      </c>
      <c r="N7">
        <v>4.2203630000000004E-3</v>
      </c>
      <c r="O7">
        <v>4.0697939999999998E-3</v>
      </c>
      <c r="P7">
        <v>3.9634249999999996E-3</v>
      </c>
      <c r="Q7">
        <v>3.8568349999999999E-3</v>
      </c>
      <c r="R7">
        <v>3.641708E-3</v>
      </c>
      <c r="S7">
        <v>3.31526E-3</v>
      </c>
      <c r="T7">
        <v>2.9512309999999999E-3</v>
      </c>
      <c r="U7">
        <v>2.6342649999999998E-3</v>
      </c>
      <c r="V7">
        <v>2.3954919999999999E-3</v>
      </c>
      <c r="W7">
        <v>2.2471909999999999E-3</v>
      </c>
      <c r="X7">
        <v>2.1733619999999999E-3</v>
      </c>
      <c r="Y7">
        <v>2.1365170000000001E-3</v>
      </c>
      <c r="Z7" s="142" t="s">
        <v>1091</v>
      </c>
    </row>
    <row r="8" spans="1:28">
      <c r="A8" t="s">
        <v>1311</v>
      </c>
      <c r="B8" t="s">
        <v>1278</v>
      </c>
      <c r="C8" t="s">
        <v>1333</v>
      </c>
      <c r="D8" t="s">
        <v>1318</v>
      </c>
      <c r="E8" s="625">
        <v>4.7050500000000002E-4</v>
      </c>
      <c r="F8">
        <v>0</v>
      </c>
      <c r="G8">
        <v>1.48241E-3</v>
      </c>
      <c r="H8">
        <v>1.57394E-3</v>
      </c>
      <c r="I8" s="625">
        <v>7.9888699999999997E-4</v>
      </c>
      <c r="J8">
        <v>1.5334419999999899E-3</v>
      </c>
      <c r="K8">
        <v>2.835799E-3</v>
      </c>
      <c r="L8">
        <v>4.2259659999999899E-3</v>
      </c>
      <c r="M8">
        <v>5.5559729999999996E-3</v>
      </c>
      <c r="N8">
        <v>6.700981E-3</v>
      </c>
      <c r="O8">
        <v>7.6153315999999997E-3</v>
      </c>
      <c r="P8">
        <v>8.3950589999999999E-3</v>
      </c>
      <c r="Q8">
        <v>9.0250503999999999E-3</v>
      </c>
      <c r="R8">
        <v>9.4934335000000005E-3</v>
      </c>
      <c r="S8">
        <v>9.7881635000000005E-3</v>
      </c>
      <c r="T8">
        <v>9.9063603E-3</v>
      </c>
      <c r="U8">
        <v>9.8439211999999995E-3</v>
      </c>
      <c r="V8">
        <v>9.6350994999999991E-3</v>
      </c>
      <c r="W8">
        <v>9.3224935999999901E-3</v>
      </c>
      <c r="X8">
        <v>8.9370744999999994E-3</v>
      </c>
      <c r="Y8">
        <v>8.5086789000000003E-3</v>
      </c>
      <c r="Z8" s="142" t="s">
        <v>1091</v>
      </c>
    </row>
    <row r="9" spans="1:28">
      <c r="A9" t="s">
        <v>1311</v>
      </c>
      <c r="B9" t="s">
        <v>1278</v>
      </c>
      <c r="C9" t="s">
        <v>1333</v>
      </c>
      <c r="D9" t="s">
        <v>1313</v>
      </c>
      <c r="E9">
        <v>3.3994300000000002E-3</v>
      </c>
      <c r="F9">
        <v>6.8542400000000002E-3</v>
      </c>
      <c r="G9">
        <v>4.29942E-3</v>
      </c>
      <c r="H9">
        <v>2.3600300000000001E-2</v>
      </c>
      <c r="I9">
        <v>1.0123E-2</v>
      </c>
      <c r="J9">
        <v>1.9416019999999999E-2</v>
      </c>
      <c r="K9">
        <v>3.5867589999999998E-2</v>
      </c>
      <c r="L9">
        <v>5.3404970000000003E-2</v>
      </c>
      <c r="M9">
        <v>7.0154350000000004E-2</v>
      </c>
      <c r="N9">
        <v>8.4540039999999997E-2</v>
      </c>
      <c r="O9">
        <v>9.6000520999999894E-2</v>
      </c>
      <c r="P9">
        <v>0.105768296</v>
      </c>
      <c r="Q9">
        <v>0.11365887500000001</v>
      </c>
      <c r="R9">
        <v>0.119528784</v>
      </c>
      <c r="S9">
        <v>0.12322772899999999</v>
      </c>
      <c r="T9">
        <v>0.12471713500000001</v>
      </c>
      <c r="U9">
        <v>0.123942593999999</v>
      </c>
      <c r="V9">
        <v>0.121333227</v>
      </c>
      <c r="W9">
        <v>0.117421583</v>
      </c>
      <c r="X9">
        <v>0.112595234999999</v>
      </c>
      <c r="Y9">
        <v>0.10722815499999901</v>
      </c>
      <c r="Z9" s="142" t="s">
        <v>1091</v>
      </c>
    </row>
    <row r="10" spans="1:28">
      <c r="A10" t="s">
        <v>1311</v>
      </c>
      <c r="B10" t="s">
        <v>1278</v>
      </c>
      <c r="C10" t="s">
        <v>1333</v>
      </c>
      <c r="D10" t="s">
        <v>1314</v>
      </c>
      <c r="E10">
        <v>3.1585300000000001E-3</v>
      </c>
      <c r="F10">
        <v>3.8072700000000002E-3</v>
      </c>
      <c r="G10">
        <v>4.0604200000000003E-3</v>
      </c>
      <c r="H10">
        <v>5.8065399999999998E-3</v>
      </c>
      <c r="I10">
        <v>7.0391799999999999E-3</v>
      </c>
      <c r="J10">
        <v>1.34676999999999E-2</v>
      </c>
      <c r="K10">
        <v>2.4832099999999999E-2</v>
      </c>
      <c r="L10">
        <v>3.6928500000000003E-2</v>
      </c>
      <c r="M10">
        <v>4.8448359999999899E-2</v>
      </c>
      <c r="N10">
        <v>5.8306869999999997E-2</v>
      </c>
      <c r="O10">
        <v>6.6129050999999994E-2</v>
      </c>
      <c r="P10">
        <v>7.2760648999999997E-2</v>
      </c>
      <c r="Q10">
        <v>7.81057839999999E-2</v>
      </c>
      <c r="R10">
        <v>8.2066669999999994E-2</v>
      </c>
      <c r="S10">
        <v>8.4545016000000001E-2</v>
      </c>
      <c r="T10">
        <v>8.5519927999999995E-2</v>
      </c>
      <c r="U10">
        <v>8.4945115000000002E-2</v>
      </c>
      <c r="V10">
        <v>8.3109167999999997E-2</v>
      </c>
      <c r="W10">
        <v>8.0385024999999999E-2</v>
      </c>
      <c r="X10">
        <v>7.7040933000000006E-2</v>
      </c>
      <c r="Y10">
        <v>7.3334522999999999E-2</v>
      </c>
      <c r="Z10" s="142" t="s">
        <v>1091</v>
      </c>
    </row>
    <row r="11" spans="1:28">
      <c r="A11" t="s">
        <v>1311</v>
      </c>
      <c r="B11" t="s">
        <v>1278</v>
      </c>
      <c r="C11" t="s">
        <v>1333</v>
      </c>
      <c r="D11" t="s">
        <v>1316</v>
      </c>
      <c r="E11">
        <v>0</v>
      </c>
      <c r="F11">
        <v>0</v>
      </c>
      <c r="G11" s="625">
        <v>2.06701E-4</v>
      </c>
      <c r="H11" s="625">
        <v>2.2240500000000001E-4</v>
      </c>
      <c r="I11">
        <v>1.6850899999999999E-2</v>
      </c>
      <c r="J11">
        <v>3.2264500000000002E-2</v>
      </c>
      <c r="K11">
        <v>5.9522400000000003E-2</v>
      </c>
      <c r="L11">
        <v>8.8561799999999996E-2</v>
      </c>
      <c r="M11">
        <v>0.116228869999999</v>
      </c>
      <c r="N11">
        <v>0.13992046</v>
      </c>
      <c r="O11">
        <v>0.15879099999999999</v>
      </c>
      <c r="P11">
        <v>0.17495753999999999</v>
      </c>
      <c r="Q11">
        <v>0.18810823300000001</v>
      </c>
      <c r="R11">
        <v>0.197884007</v>
      </c>
      <c r="S11">
        <v>0.203967431</v>
      </c>
      <c r="T11">
        <v>0.20630304299999999</v>
      </c>
      <c r="U11">
        <v>0.20484343199999999</v>
      </c>
      <c r="V11">
        <v>0.20035476199999999</v>
      </c>
      <c r="W11">
        <v>0.193851563</v>
      </c>
      <c r="X11">
        <v>0.18601021200000001</v>
      </c>
      <c r="Y11">
        <v>0.17739279499999999</v>
      </c>
      <c r="Z11" s="142" t="s">
        <v>1091</v>
      </c>
    </row>
    <row r="12" spans="1:28">
      <c r="A12" t="s">
        <v>1311</v>
      </c>
      <c r="B12" t="s">
        <v>1278</v>
      </c>
      <c r="C12" t="s">
        <v>1332</v>
      </c>
      <c r="D12" t="s">
        <v>1312</v>
      </c>
      <c r="E12">
        <v>2.3195500000000001E-2</v>
      </c>
      <c r="F12">
        <v>7.1679800000000002E-2</v>
      </c>
      <c r="G12">
        <v>5.8836100000000002E-2</v>
      </c>
      <c r="H12">
        <v>7.46005E-2</v>
      </c>
      <c r="I12">
        <v>5.2426199999999999E-2</v>
      </c>
      <c r="J12">
        <v>0.1043644</v>
      </c>
      <c r="K12">
        <v>0.20219119999999999</v>
      </c>
      <c r="L12">
        <v>0.31375409999999998</v>
      </c>
      <c r="M12">
        <v>0.43058849999999999</v>
      </c>
      <c r="N12">
        <v>0.54397220000000002</v>
      </c>
      <c r="O12">
        <v>0.64715650999999996</v>
      </c>
      <c r="P12">
        <v>0.73774505400000001</v>
      </c>
      <c r="Q12">
        <v>0.81165536000000005</v>
      </c>
      <c r="R12">
        <v>0.86563448999999903</v>
      </c>
      <c r="S12">
        <v>0.89820770000000005</v>
      </c>
      <c r="T12">
        <v>0.91081035999999904</v>
      </c>
      <c r="U12">
        <v>0.90539247999999894</v>
      </c>
      <c r="V12">
        <v>0.88615474999999999</v>
      </c>
      <c r="W12">
        <v>0.85738996000000001</v>
      </c>
      <c r="X12">
        <v>0.82205496999999905</v>
      </c>
      <c r="Y12">
        <v>0.78285651000000001</v>
      </c>
      <c r="Z12" s="142" t="s">
        <v>1091</v>
      </c>
    </row>
    <row r="13" spans="1:28">
      <c r="A13" t="s">
        <v>1311</v>
      </c>
      <c r="B13" t="s">
        <v>1278</v>
      </c>
      <c r="C13" t="s">
        <v>1331</v>
      </c>
      <c r="D13" t="s">
        <v>1320</v>
      </c>
      <c r="E13">
        <v>0</v>
      </c>
      <c r="F13">
        <v>0</v>
      </c>
      <c r="G13">
        <v>0</v>
      </c>
      <c r="H13">
        <v>0</v>
      </c>
      <c r="I13">
        <v>0</v>
      </c>
      <c r="J13">
        <v>0</v>
      </c>
      <c r="K13" s="625">
        <v>1.04891E-4</v>
      </c>
      <c r="L13" s="625">
        <v>8.6579800000000001E-5</v>
      </c>
      <c r="M13">
        <v>1.0820358699999999E-2</v>
      </c>
      <c r="N13">
        <v>4.3497031999999998E-2</v>
      </c>
      <c r="O13">
        <v>7.0567091400000004E-2</v>
      </c>
      <c r="P13">
        <v>8.2012088299999994E-2</v>
      </c>
      <c r="Q13">
        <v>8.9125558939999905E-2</v>
      </c>
      <c r="R13">
        <v>9.4464230529999998E-2</v>
      </c>
      <c r="S13">
        <v>9.7425808000000003E-2</v>
      </c>
      <c r="T13">
        <v>9.8560287999999996E-2</v>
      </c>
      <c r="U13">
        <v>9.9359243E-2</v>
      </c>
      <c r="V13">
        <v>9.9644669999999894E-2</v>
      </c>
      <c r="W13">
        <v>0.10079663899999899</v>
      </c>
      <c r="X13">
        <v>0.10190049299999999</v>
      </c>
      <c r="Y13">
        <v>0.10283487499999899</v>
      </c>
      <c r="Z13" s="142" t="s">
        <v>1091</v>
      </c>
    </row>
    <row r="14" spans="1:28">
      <c r="A14" t="s">
        <v>1311</v>
      </c>
      <c r="B14" t="s">
        <v>1278</v>
      </c>
      <c r="C14" t="s">
        <v>1331</v>
      </c>
      <c r="D14" t="s">
        <v>1314</v>
      </c>
      <c r="E14">
        <v>0.19786300000000001</v>
      </c>
      <c r="F14">
        <v>0.322218</v>
      </c>
      <c r="G14">
        <v>0.34838000000000002</v>
      </c>
      <c r="H14">
        <v>0.36196200000000001</v>
      </c>
      <c r="I14">
        <v>0.40722900000000001</v>
      </c>
      <c r="J14">
        <v>0.45142300000000002</v>
      </c>
      <c r="K14">
        <v>0.48004335999999997</v>
      </c>
      <c r="L14">
        <v>0.43635508000000001</v>
      </c>
      <c r="M14">
        <v>0.37743103</v>
      </c>
      <c r="N14">
        <v>0.18559185</v>
      </c>
      <c r="O14">
        <v>5.9973289999999999E-2</v>
      </c>
      <c r="P14">
        <v>1.5011801999999999E-2</v>
      </c>
      <c r="Q14">
        <v>2.2261170000000001E-3</v>
      </c>
      <c r="R14" s="625">
        <v>3.6628699999999997E-5</v>
      </c>
      <c r="S14">
        <v>0</v>
      </c>
      <c r="T14">
        <v>0</v>
      </c>
      <c r="U14">
        <v>0</v>
      </c>
      <c r="V14">
        <v>0</v>
      </c>
      <c r="W14">
        <v>0</v>
      </c>
      <c r="X14">
        <v>0</v>
      </c>
      <c r="Y14">
        <v>0</v>
      </c>
      <c r="Z14" s="142" t="s">
        <v>1091</v>
      </c>
    </row>
    <row r="15" spans="1:28">
      <c r="A15" t="s">
        <v>1311</v>
      </c>
      <c r="B15" t="s">
        <v>1278</v>
      </c>
      <c r="C15" t="s">
        <v>1331</v>
      </c>
      <c r="D15" t="s">
        <v>1316</v>
      </c>
      <c r="E15">
        <v>0.14444000000000001</v>
      </c>
      <c r="F15">
        <v>0.23521900000000001</v>
      </c>
      <c r="G15">
        <v>0.25431700000000002</v>
      </c>
      <c r="H15">
        <v>0.26423200000000002</v>
      </c>
      <c r="I15">
        <v>0.29727700000000001</v>
      </c>
      <c r="J15">
        <v>0.37867200000000001</v>
      </c>
      <c r="K15">
        <v>0.37279253339999902</v>
      </c>
      <c r="L15">
        <v>0.2883513016</v>
      </c>
      <c r="M15">
        <v>0.3395751991</v>
      </c>
      <c r="N15">
        <v>0.42827758089999901</v>
      </c>
      <c r="O15">
        <v>0.49197101128999998</v>
      </c>
      <c r="P15">
        <v>0.519769398059999</v>
      </c>
      <c r="Q15">
        <v>0.529970561048</v>
      </c>
      <c r="R15">
        <v>0.52698481214099901</v>
      </c>
      <c r="S15">
        <v>0.51881504109999999</v>
      </c>
      <c r="T15">
        <v>0.51401903550000005</v>
      </c>
      <c r="U15">
        <v>0.51408968440000002</v>
      </c>
      <c r="V15">
        <v>0.51454763999999997</v>
      </c>
      <c r="W15">
        <v>0.52349912200000004</v>
      </c>
      <c r="X15">
        <v>0.53591253800000005</v>
      </c>
      <c r="Y15">
        <v>0.54926697000000002</v>
      </c>
      <c r="Z15" s="142" t="s">
        <v>1091</v>
      </c>
    </row>
    <row r="16" spans="1:28">
      <c r="A16" t="s">
        <v>1311</v>
      </c>
      <c r="B16" t="s">
        <v>1278</v>
      </c>
      <c r="C16" t="s">
        <v>1330</v>
      </c>
      <c r="D16" t="s">
        <v>1320</v>
      </c>
      <c r="E16">
        <v>0</v>
      </c>
      <c r="F16">
        <v>0</v>
      </c>
      <c r="G16">
        <v>0</v>
      </c>
      <c r="H16">
        <v>0</v>
      </c>
      <c r="I16">
        <v>0</v>
      </c>
      <c r="J16">
        <v>0</v>
      </c>
      <c r="K16" s="625">
        <v>5.9989500000000003E-4</v>
      </c>
      <c r="L16">
        <v>1.3736617E-3</v>
      </c>
      <c r="M16">
        <v>3.1346834999999998E-3</v>
      </c>
      <c r="N16">
        <v>5.2010388999999997E-3</v>
      </c>
      <c r="O16">
        <v>5.9606436E-3</v>
      </c>
      <c r="P16">
        <v>5.9995820299999997E-3</v>
      </c>
      <c r="Q16">
        <v>6.8263879300000004E-3</v>
      </c>
      <c r="R16">
        <v>7.2785967199999997E-3</v>
      </c>
      <c r="S16">
        <v>6.955005272E-3</v>
      </c>
      <c r="T16">
        <v>6.2927022900000004E-3</v>
      </c>
      <c r="U16">
        <v>5.8427175499999899E-3</v>
      </c>
      <c r="V16">
        <v>5.5855790899999999E-3</v>
      </c>
      <c r="W16">
        <v>5.5777179999999997E-3</v>
      </c>
      <c r="X16">
        <v>5.5926541099999899E-3</v>
      </c>
      <c r="Y16">
        <v>5.5128964699999996E-3</v>
      </c>
      <c r="Z16" s="142" t="s">
        <v>1091</v>
      </c>
    </row>
    <row r="17" spans="1:26">
      <c r="A17" t="s">
        <v>1311</v>
      </c>
      <c r="B17" t="s">
        <v>1278</v>
      </c>
      <c r="C17" t="s">
        <v>1330</v>
      </c>
      <c r="D17" t="s">
        <v>1318</v>
      </c>
      <c r="E17">
        <v>4.8160499999999997E-3</v>
      </c>
      <c r="F17">
        <v>9.1188699999999994E-3</v>
      </c>
      <c r="G17">
        <v>1.2701199999999999E-2</v>
      </c>
      <c r="H17">
        <v>1.2701199999999999E-2</v>
      </c>
      <c r="I17">
        <v>1.2701199999999999E-2</v>
      </c>
      <c r="J17">
        <v>1.653253E-2</v>
      </c>
      <c r="K17">
        <v>2.3301229999999999E-2</v>
      </c>
      <c r="L17">
        <v>2.9910229999999899E-2</v>
      </c>
      <c r="M17">
        <v>3.8219939999999897E-2</v>
      </c>
      <c r="N17">
        <v>4.7141199999999897E-2</v>
      </c>
      <c r="O17">
        <v>5.3304051999999998E-2</v>
      </c>
      <c r="P17">
        <v>5.6792326999999997E-2</v>
      </c>
      <c r="Q17">
        <v>5.8569187199999997E-2</v>
      </c>
      <c r="R17">
        <v>5.8833076300000002E-2</v>
      </c>
      <c r="S17">
        <v>5.8041361899999998E-2</v>
      </c>
      <c r="T17">
        <v>5.6722757999999998E-2</v>
      </c>
      <c r="U17">
        <v>5.5012570999999899E-2</v>
      </c>
      <c r="V17">
        <v>5.2934178999999998E-2</v>
      </c>
      <c r="W17">
        <v>5.0610265000000002E-2</v>
      </c>
      <c r="X17">
        <v>4.8185774000000001E-2</v>
      </c>
      <c r="Y17">
        <v>4.5813962E-2</v>
      </c>
      <c r="Z17" s="142" t="s">
        <v>1091</v>
      </c>
    </row>
    <row r="18" spans="1:26">
      <c r="A18" t="s">
        <v>1311</v>
      </c>
      <c r="B18" t="s">
        <v>1278</v>
      </c>
      <c r="C18" t="s">
        <v>1330</v>
      </c>
      <c r="D18" t="s">
        <v>1313</v>
      </c>
      <c r="E18">
        <v>0.23116800000000001</v>
      </c>
      <c r="F18">
        <v>0.43770500000000001</v>
      </c>
      <c r="G18">
        <v>0.60966100000000001</v>
      </c>
      <c r="H18">
        <v>0.60966100000000001</v>
      </c>
      <c r="I18">
        <v>0.60966100000000001</v>
      </c>
      <c r="J18">
        <v>0.78194999999999903</v>
      </c>
      <c r="K18">
        <v>1.023509</v>
      </c>
      <c r="L18">
        <v>1.227762</v>
      </c>
      <c r="M18">
        <v>1.4305760000000001</v>
      </c>
      <c r="N18">
        <v>1.6057828000000001</v>
      </c>
      <c r="O18">
        <v>1.7184268999999901</v>
      </c>
      <c r="P18">
        <v>1.79368971</v>
      </c>
      <c r="Q18">
        <v>1.8424242799999999</v>
      </c>
      <c r="R18">
        <v>1.86924859</v>
      </c>
      <c r="S18">
        <v>1.8804169399999999</v>
      </c>
      <c r="T18">
        <v>1.8786059399999999</v>
      </c>
      <c r="U18">
        <v>1.8639146499999999</v>
      </c>
      <c r="V18">
        <v>1.8370081699999901</v>
      </c>
      <c r="W18">
        <v>1.7997471199999999</v>
      </c>
      <c r="X18">
        <v>1.75518431</v>
      </c>
      <c r="Y18">
        <v>1.70640455999999</v>
      </c>
      <c r="Z18" s="142" t="s">
        <v>1091</v>
      </c>
    </row>
    <row r="19" spans="1:26">
      <c r="A19" t="s">
        <v>1311</v>
      </c>
      <c r="B19" t="s">
        <v>1278</v>
      </c>
      <c r="C19" t="s">
        <v>1330</v>
      </c>
      <c r="D19" t="s">
        <v>1312</v>
      </c>
      <c r="E19">
        <v>2.3636899999999999E-2</v>
      </c>
      <c r="F19">
        <v>5.2459400000000003E-2</v>
      </c>
      <c r="G19">
        <v>7.4166700000000002E-2</v>
      </c>
      <c r="H19">
        <v>7.4166700000000002E-2</v>
      </c>
      <c r="I19">
        <v>7.4166700000000002E-2</v>
      </c>
      <c r="J19">
        <v>9.7175800000000007E-2</v>
      </c>
      <c r="K19">
        <v>0.1310704</v>
      </c>
      <c r="L19">
        <v>0.16134369999999901</v>
      </c>
      <c r="M19">
        <v>0.19485859999999999</v>
      </c>
      <c r="N19">
        <v>0.2268356</v>
      </c>
      <c r="O19">
        <v>0.24830851999999901</v>
      </c>
      <c r="P19">
        <v>0.26312044000000001</v>
      </c>
      <c r="Q19">
        <v>0.27454492199999903</v>
      </c>
      <c r="R19">
        <v>0.28303234199999999</v>
      </c>
      <c r="S19">
        <v>0.28921096299999999</v>
      </c>
      <c r="T19">
        <v>0.29315372699999998</v>
      </c>
      <c r="U19">
        <v>0.29500020499999902</v>
      </c>
      <c r="V19">
        <v>0.29505468000000001</v>
      </c>
      <c r="W19">
        <v>0.29375205999999998</v>
      </c>
      <c r="X19">
        <v>0.29137407100000001</v>
      </c>
      <c r="Y19">
        <v>0.28824370500000002</v>
      </c>
      <c r="Z19" s="142" t="s">
        <v>1091</v>
      </c>
    </row>
    <row r="20" spans="1:26">
      <c r="A20" t="s">
        <v>1311</v>
      </c>
      <c r="B20" t="s">
        <v>1278</v>
      </c>
      <c r="C20" t="s">
        <v>1330</v>
      </c>
      <c r="D20" t="s">
        <v>1314</v>
      </c>
      <c r="E20">
        <v>2.4080199999999999E-3</v>
      </c>
      <c r="F20">
        <v>4.5594399999999997E-3</v>
      </c>
      <c r="G20">
        <v>6.3506700000000001E-3</v>
      </c>
      <c r="H20">
        <v>6.3506700000000001E-3</v>
      </c>
      <c r="I20">
        <v>6.3506700000000001E-3</v>
      </c>
      <c r="J20">
        <v>4.5211599999999998E-3</v>
      </c>
      <c r="K20">
        <v>6.445582E-3</v>
      </c>
      <c r="L20">
        <v>7.9684519999999991E-3</v>
      </c>
      <c r="M20">
        <v>9.8337430000000007E-3</v>
      </c>
      <c r="N20">
        <v>1.1334822E-2</v>
      </c>
      <c r="O20">
        <v>1.17246849999999E-2</v>
      </c>
      <c r="P20">
        <v>1.1142010000000001E-2</v>
      </c>
      <c r="Q20">
        <v>1.130581259E-2</v>
      </c>
      <c r="R20">
        <v>1.11250069E-2</v>
      </c>
      <c r="S20">
        <v>1.0661798E-2</v>
      </c>
      <c r="T20">
        <v>1.0084506E-2</v>
      </c>
      <c r="U20">
        <v>9.3424843000000004E-3</v>
      </c>
      <c r="V20">
        <v>8.5386022999999998E-3</v>
      </c>
      <c r="W20">
        <v>7.9321882000000007E-3</v>
      </c>
      <c r="X20">
        <v>7.3495585999999898E-3</v>
      </c>
      <c r="Y20">
        <v>6.7690596999999998E-3</v>
      </c>
      <c r="Z20" s="142" t="s">
        <v>1091</v>
      </c>
    </row>
    <row r="21" spans="1:26">
      <c r="A21" t="s">
        <v>1311</v>
      </c>
      <c r="B21" t="s">
        <v>1278</v>
      </c>
      <c r="C21" t="s">
        <v>1330</v>
      </c>
      <c r="D21" t="s">
        <v>1316</v>
      </c>
      <c r="E21">
        <v>2.4080199999999999E-3</v>
      </c>
      <c r="F21">
        <v>4.5594399999999997E-3</v>
      </c>
      <c r="G21">
        <v>6.3506700000000001E-3</v>
      </c>
      <c r="H21">
        <v>6.3506700000000001E-3</v>
      </c>
      <c r="I21">
        <v>6.3506700000000001E-3</v>
      </c>
      <c r="J21">
        <v>8.0262800000000002E-3</v>
      </c>
      <c r="K21">
        <v>1.1144329999999999E-2</v>
      </c>
      <c r="L21">
        <v>1.424838E-2</v>
      </c>
      <c r="M21">
        <v>1.7953139999999999E-2</v>
      </c>
      <c r="N21">
        <v>2.1755245999999999E-2</v>
      </c>
      <c r="O21">
        <v>2.4756927000000001E-2</v>
      </c>
      <c r="P21">
        <v>2.7235255E-2</v>
      </c>
      <c r="Q21">
        <v>2.9507022299999901E-2</v>
      </c>
      <c r="R21">
        <v>3.09326277999999E-2</v>
      </c>
      <c r="S21">
        <v>3.12377842E-2</v>
      </c>
      <c r="T21">
        <v>3.06454439E-2</v>
      </c>
      <c r="U21">
        <v>2.94717545999999E-2</v>
      </c>
      <c r="V21">
        <v>2.7992124199999999E-2</v>
      </c>
      <c r="W21">
        <v>2.6977099299999901E-2</v>
      </c>
      <c r="X21">
        <v>2.66844982E-2</v>
      </c>
      <c r="Y21">
        <v>2.6927691699999999E-2</v>
      </c>
      <c r="Z21" s="142" t="s">
        <v>1091</v>
      </c>
    </row>
    <row r="22" spans="1:26">
      <c r="A22" t="s">
        <v>1311</v>
      </c>
      <c r="B22" t="s">
        <v>1278</v>
      </c>
      <c r="C22" t="s">
        <v>1329</v>
      </c>
      <c r="D22" t="s">
        <v>1320</v>
      </c>
      <c r="E22">
        <v>0</v>
      </c>
      <c r="F22">
        <v>0</v>
      </c>
      <c r="G22">
        <v>0</v>
      </c>
      <c r="H22">
        <v>0</v>
      </c>
      <c r="I22">
        <v>0</v>
      </c>
      <c r="J22">
        <v>0</v>
      </c>
      <c r="K22">
        <v>0</v>
      </c>
      <c r="L22">
        <v>0</v>
      </c>
      <c r="M22">
        <v>0</v>
      </c>
      <c r="N22">
        <v>0</v>
      </c>
      <c r="O22">
        <v>0</v>
      </c>
      <c r="P22">
        <v>1.46783E-2</v>
      </c>
      <c r="Q22">
        <v>3.59615E-2</v>
      </c>
      <c r="R22">
        <v>6.4608100000000002E-2</v>
      </c>
      <c r="S22">
        <v>9.5189599999999999E-2</v>
      </c>
      <c r="T22">
        <v>0.12183118</v>
      </c>
      <c r="U22">
        <v>0.14431653999999999</v>
      </c>
      <c r="V22">
        <v>0.166145347</v>
      </c>
      <c r="W22">
        <v>0.19004386100000001</v>
      </c>
      <c r="X22">
        <v>0.2163474591</v>
      </c>
      <c r="Y22">
        <v>0.24465324990999901</v>
      </c>
      <c r="Z22" s="142" t="s">
        <v>1091</v>
      </c>
    </row>
    <row r="23" spans="1:26">
      <c r="A23" t="s">
        <v>1311</v>
      </c>
      <c r="B23" t="s">
        <v>1278</v>
      </c>
      <c r="C23" t="s">
        <v>1329</v>
      </c>
      <c r="D23" t="s">
        <v>1313</v>
      </c>
      <c r="E23">
        <v>0.10490099999999999</v>
      </c>
      <c r="F23">
        <v>7.2836300000000007E-2</v>
      </c>
      <c r="G23">
        <v>8.6273500000000003E-2</v>
      </c>
      <c r="H23">
        <v>5.9399300000000002E-2</v>
      </c>
      <c r="I23">
        <v>3.7171700000000002E-2</v>
      </c>
      <c r="J23">
        <v>4.0049089999999898E-2</v>
      </c>
      <c r="K23">
        <v>4.4376659999999998E-2</v>
      </c>
      <c r="L23">
        <v>5.0064279999999899E-2</v>
      </c>
      <c r="M23">
        <v>5.9722509999999999E-2</v>
      </c>
      <c r="N23">
        <v>7.3188690000000001E-2</v>
      </c>
      <c r="O23">
        <v>8.5501428999999907E-2</v>
      </c>
      <c r="P23">
        <v>9.3158149999999995E-2</v>
      </c>
      <c r="Q23">
        <v>0.1002839426</v>
      </c>
      <c r="R23">
        <v>0.10707997916000001</v>
      </c>
      <c r="S23">
        <v>0.11358702347999999</v>
      </c>
      <c r="T23">
        <v>0.120380440913</v>
      </c>
      <c r="U23">
        <v>0.1277023817174</v>
      </c>
      <c r="V23">
        <v>0.13530833095270001</v>
      </c>
      <c r="W23">
        <v>0.14239565888069999</v>
      </c>
      <c r="X23">
        <v>0.14829846270949901</v>
      </c>
      <c r="Y23">
        <v>0.153263797881</v>
      </c>
      <c r="Z23" s="142" t="s">
        <v>1091</v>
      </c>
    </row>
    <row r="24" spans="1:26">
      <c r="A24" t="s">
        <v>1311</v>
      </c>
      <c r="B24" t="s">
        <v>1278</v>
      </c>
      <c r="C24" t="s">
        <v>1329</v>
      </c>
      <c r="D24" t="s">
        <v>1312</v>
      </c>
      <c r="E24">
        <v>0</v>
      </c>
      <c r="F24">
        <v>0</v>
      </c>
      <c r="G24">
        <v>9.9124500000000004E-2</v>
      </c>
      <c r="H24">
        <v>4.9311099999999997E-2</v>
      </c>
      <c r="I24">
        <v>5.6636600000000002E-2</v>
      </c>
      <c r="J24">
        <v>6.173493E-2</v>
      </c>
      <c r="K24">
        <v>7.2151309999999996E-2</v>
      </c>
      <c r="L24">
        <v>8.9125289999999996E-2</v>
      </c>
      <c r="M24">
        <v>0.12329289</v>
      </c>
      <c r="N24">
        <v>0.17188818</v>
      </c>
      <c r="O24">
        <v>0.21414169</v>
      </c>
      <c r="P24">
        <v>0.24237625399999899</v>
      </c>
      <c r="Q24">
        <v>0.27313771019999999</v>
      </c>
      <c r="R24">
        <v>0.30843638139999902</v>
      </c>
      <c r="S24">
        <v>0.34646047600999902</v>
      </c>
      <c r="T24">
        <v>0.38672153989699998</v>
      </c>
      <c r="U24">
        <v>0.42923089659300001</v>
      </c>
      <c r="V24">
        <v>0.47337118836339998</v>
      </c>
      <c r="W24">
        <v>0.51789036130019905</v>
      </c>
      <c r="X24">
        <v>0.55938008803899997</v>
      </c>
      <c r="Y24">
        <v>0.59752561359</v>
      </c>
      <c r="Z24" s="142" t="s">
        <v>1091</v>
      </c>
    </row>
    <row r="25" spans="1:26">
      <c r="A25" t="s">
        <v>1311</v>
      </c>
      <c r="B25" t="s">
        <v>1278</v>
      </c>
      <c r="C25" t="s">
        <v>1329</v>
      </c>
      <c r="D25" t="s">
        <v>1314</v>
      </c>
      <c r="E25">
        <v>0</v>
      </c>
      <c r="F25">
        <v>1.79017E-2</v>
      </c>
      <c r="G25">
        <v>0</v>
      </c>
      <c r="H25">
        <v>0</v>
      </c>
      <c r="I25">
        <v>8.5377000000000005E-3</v>
      </c>
      <c r="J25">
        <v>9.1383839999999994E-3</v>
      </c>
      <c r="K25">
        <v>1.0081809000000001E-2</v>
      </c>
      <c r="L25">
        <v>1.1370049E-2</v>
      </c>
      <c r="M25">
        <v>1.3578226999999899E-2</v>
      </c>
      <c r="N25">
        <v>1.6694119E-2</v>
      </c>
      <c r="O25">
        <v>1.9531290999999999E-2</v>
      </c>
      <c r="P25">
        <v>2.1093854499999901E-2</v>
      </c>
      <c r="Q25">
        <v>2.2461903919999901E-2</v>
      </c>
      <c r="R25">
        <v>2.3616906409999999E-2</v>
      </c>
      <c r="S25">
        <v>2.4628242070999999E-2</v>
      </c>
      <c r="T25">
        <v>2.5738840123100001E-2</v>
      </c>
      <c r="U25">
        <v>2.6929050740100002E-2</v>
      </c>
      <c r="V25">
        <v>2.8045744786900001E-2</v>
      </c>
      <c r="W25">
        <v>2.9006931385479998E-2</v>
      </c>
      <c r="X25">
        <v>2.97360303559999E-2</v>
      </c>
      <c r="Y25">
        <v>3.0283470354599999E-2</v>
      </c>
      <c r="Z25" s="142" t="s">
        <v>1091</v>
      </c>
    </row>
    <row r="26" spans="1:26">
      <c r="A26" t="s">
        <v>1311</v>
      </c>
      <c r="B26" t="s">
        <v>1278</v>
      </c>
      <c r="C26" t="s">
        <v>1328</v>
      </c>
      <c r="D26" t="s">
        <v>1314</v>
      </c>
      <c r="E26">
        <v>0.13567199999999999</v>
      </c>
      <c r="F26">
        <v>0.37614999999999998</v>
      </c>
      <c r="G26">
        <v>0.30483399999999999</v>
      </c>
      <c r="H26">
        <v>0.38522899999999999</v>
      </c>
      <c r="I26">
        <v>0.429475</v>
      </c>
      <c r="J26">
        <v>0.43373600000000001</v>
      </c>
      <c r="K26">
        <v>0.465723</v>
      </c>
      <c r="L26">
        <v>0.49264400000000003</v>
      </c>
      <c r="M26">
        <v>0.51512400000000003</v>
      </c>
      <c r="N26">
        <v>0.530783</v>
      </c>
      <c r="O26">
        <v>0.54093999999999998</v>
      </c>
      <c r="P26">
        <v>0.54283000000000003</v>
      </c>
      <c r="Q26">
        <v>0.55539899999999998</v>
      </c>
      <c r="R26">
        <v>0.578816</v>
      </c>
      <c r="S26">
        <v>0.60561100000000001</v>
      </c>
      <c r="T26">
        <v>0.62707100000000005</v>
      </c>
      <c r="U26">
        <v>0.63624700000000001</v>
      </c>
      <c r="V26">
        <v>0.636625</v>
      </c>
      <c r="W26">
        <v>0.62149600000000005</v>
      </c>
      <c r="X26">
        <v>0.59692599999999996</v>
      </c>
      <c r="Y26">
        <v>0.57273200000000002</v>
      </c>
      <c r="Z26" s="142" t="s">
        <v>1091</v>
      </c>
    </row>
    <row r="27" spans="1:26">
      <c r="A27" t="s">
        <v>1311</v>
      </c>
      <c r="B27" t="s">
        <v>1278</v>
      </c>
      <c r="C27" t="s">
        <v>1328</v>
      </c>
      <c r="D27" t="s">
        <v>1316</v>
      </c>
      <c r="E27">
        <v>0.124914</v>
      </c>
      <c r="F27">
        <v>0.227715</v>
      </c>
      <c r="G27">
        <v>0.42396699999999998</v>
      </c>
      <c r="H27">
        <v>0.69976499999999997</v>
      </c>
      <c r="I27">
        <v>0.72337399999999996</v>
      </c>
      <c r="J27">
        <v>0.79832899999999996</v>
      </c>
      <c r="K27">
        <v>0.87524900000000005</v>
      </c>
      <c r="L27">
        <v>0.94622399999999995</v>
      </c>
      <c r="M27">
        <v>0.99756800000000001</v>
      </c>
      <c r="N27">
        <v>1.0355399999999999</v>
      </c>
      <c r="O27">
        <v>1.08948</v>
      </c>
      <c r="P27">
        <v>1.1591800000000001</v>
      </c>
      <c r="Q27">
        <v>1.2138199999999999</v>
      </c>
      <c r="R27">
        <v>1.24533</v>
      </c>
      <c r="S27">
        <v>1.2626900000000001</v>
      </c>
      <c r="T27">
        <v>1.2805500000000001</v>
      </c>
      <c r="U27">
        <v>1.3004500000000001</v>
      </c>
      <c r="V27">
        <v>1.3138700000000001</v>
      </c>
      <c r="W27">
        <v>1.3299700000000001</v>
      </c>
      <c r="X27">
        <v>1.3431999999999999</v>
      </c>
      <c r="Y27">
        <v>1.3461099999999999</v>
      </c>
      <c r="Z27" s="142" t="s">
        <v>1091</v>
      </c>
    </row>
    <row r="28" spans="1:26">
      <c r="A28" t="s">
        <v>1311</v>
      </c>
      <c r="B28" t="s">
        <v>1278</v>
      </c>
      <c r="C28" t="s">
        <v>1327</v>
      </c>
      <c r="D28" t="s">
        <v>1319</v>
      </c>
      <c r="E28">
        <v>0</v>
      </c>
      <c r="F28">
        <v>0</v>
      </c>
      <c r="G28">
        <v>0</v>
      </c>
      <c r="H28">
        <v>0</v>
      </c>
      <c r="I28">
        <v>0</v>
      </c>
      <c r="J28" s="625">
        <v>1.3300899999999999E-6</v>
      </c>
      <c r="K28" s="625">
        <v>2.5745779999999999E-5</v>
      </c>
      <c r="L28" s="625">
        <v>7.5274542999999997E-5</v>
      </c>
      <c r="M28" s="625">
        <v>1.4661834099999999E-4</v>
      </c>
      <c r="N28" s="625">
        <v>2.2595885E-4</v>
      </c>
      <c r="O28" s="625">
        <v>3.4063425000000001E-4</v>
      </c>
      <c r="P28" s="625">
        <v>4.6099379999999998E-4</v>
      </c>
      <c r="Q28" s="625">
        <v>5.6863839999999905E-4</v>
      </c>
      <c r="R28" s="625">
        <v>6.5065719999999997E-4</v>
      </c>
      <c r="S28" s="625">
        <v>7.0672710000000002E-4</v>
      </c>
      <c r="T28" s="625">
        <v>7.45647E-4</v>
      </c>
      <c r="U28" s="625">
        <v>7.8244610000000004E-4</v>
      </c>
      <c r="V28" s="625">
        <v>8.2422929999999999E-4</v>
      </c>
      <c r="W28" s="625">
        <v>8.7909839999999995E-4</v>
      </c>
      <c r="X28" s="625">
        <v>9.511732E-4</v>
      </c>
      <c r="Y28">
        <v>1.0365006999999999E-3</v>
      </c>
      <c r="Z28" s="142" t="s">
        <v>1091</v>
      </c>
    </row>
    <row r="29" spans="1:26">
      <c r="A29" t="s">
        <v>1311</v>
      </c>
      <c r="B29" t="s">
        <v>1278</v>
      </c>
      <c r="C29" t="s">
        <v>1327</v>
      </c>
      <c r="D29" t="s">
        <v>1322</v>
      </c>
      <c r="E29">
        <v>0</v>
      </c>
      <c r="F29">
        <v>0</v>
      </c>
      <c r="G29">
        <v>0</v>
      </c>
      <c r="H29">
        <v>0</v>
      </c>
      <c r="I29">
        <v>0</v>
      </c>
      <c r="J29" s="625">
        <v>1.2774600000000001E-4</v>
      </c>
      <c r="K29" s="625">
        <v>7.4896700000000001E-4</v>
      </c>
      <c r="L29">
        <v>1.9162348E-3</v>
      </c>
      <c r="M29">
        <v>3.4194921000000001E-3</v>
      </c>
      <c r="N29">
        <v>4.7590150000000001E-3</v>
      </c>
      <c r="O29">
        <v>6.1668649999999997E-3</v>
      </c>
      <c r="P29">
        <v>7.18985799999999E-3</v>
      </c>
      <c r="Q29">
        <v>7.867275E-3</v>
      </c>
      <c r="R29">
        <v>8.2670799999999996E-3</v>
      </c>
      <c r="S29">
        <v>8.5108709999999997E-3</v>
      </c>
      <c r="T29">
        <v>8.6652489999999999E-3</v>
      </c>
      <c r="U29">
        <v>8.7403450000000001E-3</v>
      </c>
      <c r="V29">
        <v>8.7554569999999995E-3</v>
      </c>
      <c r="W29">
        <v>8.7330979999999999E-3</v>
      </c>
      <c r="X29">
        <v>8.6742989999999999E-3</v>
      </c>
      <c r="Y29">
        <v>8.5842399999999999E-3</v>
      </c>
      <c r="Z29" s="142" t="s">
        <v>1091</v>
      </c>
    </row>
    <row r="30" spans="1:26">
      <c r="A30" t="s">
        <v>1311</v>
      </c>
      <c r="B30" t="s">
        <v>1278</v>
      </c>
      <c r="C30" t="s">
        <v>1327</v>
      </c>
      <c r="D30" t="s">
        <v>1312</v>
      </c>
      <c r="E30">
        <v>0</v>
      </c>
      <c r="F30">
        <v>0</v>
      </c>
      <c r="G30">
        <v>0</v>
      </c>
      <c r="H30">
        <v>1.7162799999999999E-3</v>
      </c>
      <c r="I30" s="625">
        <v>7.1160199999999998E-4</v>
      </c>
      <c r="J30" s="625">
        <v>9.9470409999999993E-4</v>
      </c>
      <c r="K30">
        <v>1.7223011999999999E-3</v>
      </c>
      <c r="L30">
        <v>2.8625250999999999E-3</v>
      </c>
      <c r="M30">
        <v>4.42131693999999E-3</v>
      </c>
      <c r="N30">
        <v>6.2236403999999896E-3</v>
      </c>
      <c r="O30">
        <v>8.8578700999999999E-3</v>
      </c>
      <c r="P30">
        <v>1.1330698E-2</v>
      </c>
      <c r="Q30">
        <v>1.3473331E-2</v>
      </c>
      <c r="R30">
        <v>1.53171679999999E-2</v>
      </c>
      <c r="S30">
        <v>1.7102334E-2</v>
      </c>
      <c r="T30">
        <v>1.8950456000000001E-2</v>
      </c>
      <c r="U30">
        <v>2.0869396999999901E-2</v>
      </c>
      <c r="V30">
        <v>2.2837174999999901E-2</v>
      </c>
      <c r="W30">
        <v>2.4865112000000002E-2</v>
      </c>
      <c r="X30">
        <v>2.6915634000000001E-2</v>
      </c>
      <c r="Y30">
        <v>2.9053393999999899E-2</v>
      </c>
      <c r="Z30" s="142" t="s">
        <v>1091</v>
      </c>
    </row>
    <row r="31" spans="1:26">
      <c r="A31" t="s">
        <v>1311</v>
      </c>
      <c r="B31" t="s">
        <v>1278</v>
      </c>
      <c r="C31" t="s">
        <v>1327</v>
      </c>
      <c r="D31" t="s">
        <v>1314</v>
      </c>
      <c r="E31">
        <v>0</v>
      </c>
      <c r="F31">
        <v>0</v>
      </c>
      <c r="G31">
        <v>1.5864989999999999E-2</v>
      </c>
      <c r="H31">
        <v>1.335327E-2</v>
      </c>
      <c r="I31">
        <v>3.059972E-2</v>
      </c>
      <c r="J31">
        <v>3.4899390000000002E-2</v>
      </c>
      <c r="K31">
        <v>3.9732660000000003E-2</v>
      </c>
      <c r="L31">
        <v>4.3020006E-2</v>
      </c>
      <c r="M31">
        <v>4.5069365E-2</v>
      </c>
      <c r="N31">
        <v>4.6863635000000001E-2</v>
      </c>
      <c r="O31">
        <v>4.6629386999999897E-2</v>
      </c>
      <c r="P31">
        <v>4.693787E-2</v>
      </c>
      <c r="Q31">
        <v>4.8392060000000001E-2</v>
      </c>
      <c r="R31">
        <v>5.0328429999999903E-2</v>
      </c>
      <c r="S31">
        <v>5.2279319999999997E-2</v>
      </c>
      <c r="T31">
        <v>5.3892059999999999E-2</v>
      </c>
      <c r="U31">
        <v>5.5048100000000003E-2</v>
      </c>
      <c r="V31">
        <v>5.5837849999999897E-2</v>
      </c>
      <c r="W31">
        <v>5.6377480000000001E-2</v>
      </c>
      <c r="X31">
        <v>5.6706409999999999E-2</v>
      </c>
      <c r="Y31">
        <v>5.6966559999999999E-2</v>
      </c>
      <c r="Z31" s="142" t="s">
        <v>1091</v>
      </c>
    </row>
    <row r="32" spans="1:26">
      <c r="A32" t="s">
        <v>1311</v>
      </c>
      <c r="B32" t="s">
        <v>1278</v>
      </c>
      <c r="C32" t="s">
        <v>1326</v>
      </c>
      <c r="D32" t="s">
        <v>1314</v>
      </c>
      <c r="E32">
        <v>6.1659800000000001E-2</v>
      </c>
      <c r="F32">
        <v>0.136798</v>
      </c>
      <c r="G32">
        <v>0.17685899999999999</v>
      </c>
      <c r="H32">
        <v>0.23152800000000001</v>
      </c>
      <c r="I32">
        <v>0.30704300000000001</v>
      </c>
      <c r="J32">
        <v>0.31503999999999999</v>
      </c>
      <c r="K32">
        <v>0.32912799999999998</v>
      </c>
      <c r="L32">
        <v>0.34033000000000002</v>
      </c>
      <c r="M32">
        <v>0.34872199999999998</v>
      </c>
      <c r="N32">
        <v>0.35397299999999998</v>
      </c>
      <c r="O32">
        <v>0.35581099999999999</v>
      </c>
      <c r="P32">
        <v>0.353684</v>
      </c>
      <c r="Q32">
        <v>0.349991</v>
      </c>
      <c r="R32">
        <v>0.34337600000000001</v>
      </c>
      <c r="S32">
        <v>0.33519900000000002</v>
      </c>
      <c r="T32">
        <v>0.32583200000000001</v>
      </c>
      <c r="U32">
        <v>0.31526199999999999</v>
      </c>
      <c r="V32">
        <v>0.30405799999999999</v>
      </c>
      <c r="W32">
        <v>0.29291200000000001</v>
      </c>
      <c r="X32">
        <v>0.28183399999999997</v>
      </c>
      <c r="Y32">
        <v>0.27091700000000002</v>
      </c>
      <c r="Z32" s="142" t="s">
        <v>1091</v>
      </c>
    </row>
    <row r="33" spans="1:26">
      <c r="A33" t="s">
        <v>1311</v>
      </c>
      <c r="B33" t="s">
        <v>1278</v>
      </c>
      <c r="C33" t="s">
        <v>1324</v>
      </c>
      <c r="D33" t="s">
        <v>1318</v>
      </c>
      <c r="E33">
        <v>0.38197599999999998</v>
      </c>
      <c r="F33">
        <v>0.371861</v>
      </c>
      <c r="G33">
        <v>0.43878400000000001</v>
      </c>
      <c r="H33">
        <v>0.46085100000000001</v>
      </c>
      <c r="I33">
        <v>0.37279800000000002</v>
      </c>
      <c r="J33">
        <v>0.3983006</v>
      </c>
      <c r="K33">
        <v>0.43037832999999998</v>
      </c>
      <c r="L33">
        <v>0.455861091</v>
      </c>
      <c r="M33">
        <v>0.47024102600000001</v>
      </c>
      <c r="N33">
        <v>0.47405465599999902</v>
      </c>
      <c r="O33">
        <v>0.47749083730000003</v>
      </c>
      <c r="P33">
        <v>0.48278547630000002</v>
      </c>
      <c r="Q33">
        <v>0.48445922179000001</v>
      </c>
      <c r="R33">
        <v>0.48147894653000001</v>
      </c>
      <c r="S33">
        <v>0.47601938217999901</v>
      </c>
      <c r="T33">
        <v>0.47076062359999898</v>
      </c>
      <c r="U33">
        <v>0.46484007100000002</v>
      </c>
      <c r="V33">
        <v>0.45682710710000002</v>
      </c>
      <c r="W33">
        <v>0.44654266240000001</v>
      </c>
      <c r="X33">
        <v>0.435372875099999</v>
      </c>
      <c r="Y33">
        <v>0.42446081520000001</v>
      </c>
      <c r="Z33" s="142" t="s">
        <v>1091</v>
      </c>
    </row>
    <row r="34" spans="1:26">
      <c r="A34" t="s">
        <v>1311</v>
      </c>
      <c r="B34" t="s">
        <v>1278</v>
      </c>
      <c r="C34" t="s">
        <v>1324</v>
      </c>
      <c r="D34" t="s">
        <v>1312</v>
      </c>
      <c r="E34">
        <v>0</v>
      </c>
      <c r="F34">
        <v>0</v>
      </c>
      <c r="G34">
        <v>5.38871E-2</v>
      </c>
      <c r="H34">
        <v>7.7745900000000007E-2</v>
      </c>
      <c r="I34">
        <v>0.26260499999999998</v>
      </c>
      <c r="J34">
        <v>0.2805646</v>
      </c>
      <c r="K34">
        <v>0.30452239949999999</v>
      </c>
      <c r="L34">
        <v>0.327022618199999</v>
      </c>
      <c r="M34">
        <v>0.35084149710000001</v>
      </c>
      <c r="N34">
        <v>0.37499326989999898</v>
      </c>
      <c r="O34">
        <v>0.39419531559999899</v>
      </c>
      <c r="P34">
        <v>0.40850731369999999</v>
      </c>
      <c r="Q34">
        <v>0.42068158709999998</v>
      </c>
      <c r="R34">
        <v>0.43059195581999998</v>
      </c>
      <c r="S34">
        <v>0.43737979859999998</v>
      </c>
      <c r="T34">
        <v>0.44014722480000001</v>
      </c>
      <c r="U34">
        <v>0.43963882469999999</v>
      </c>
      <c r="V34">
        <v>0.437149313899999</v>
      </c>
      <c r="W34">
        <v>0.43358235750000002</v>
      </c>
      <c r="X34">
        <v>0.42887764690000002</v>
      </c>
      <c r="Y34">
        <v>0.42310847150000003</v>
      </c>
      <c r="Z34" s="142" t="s">
        <v>1091</v>
      </c>
    </row>
    <row r="35" spans="1:26">
      <c r="A35" t="s">
        <v>1311</v>
      </c>
      <c r="B35" t="s">
        <v>1278</v>
      </c>
      <c r="C35" t="s">
        <v>1324</v>
      </c>
      <c r="D35" t="s">
        <v>1325</v>
      </c>
      <c r="E35">
        <v>0</v>
      </c>
      <c r="F35">
        <v>0</v>
      </c>
      <c r="G35">
        <v>0</v>
      </c>
      <c r="H35">
        <v>0</v>
      </c>
      <c r="I35">
        <v>0</v>
      </c>
      <c r="J35">
        <v>0</v>
      </c>
      <c r="K35" s="625">
        <v>1.4823E-5</v>
      </c>
      <c r="L35" s="625">
        <v>9.7665900000000003E-5</v>
      </c>
      <c r="M35" s="625">
        <v>4.1097630000000001E-4</v>
      </c>
      <c r="N35" s="625">
        <v>9.7967592999999992E-4</v>
      </c>
      <c r="O35">
        <v>1.4625187100000001E-3</v>
      </c>
      <c r="P35">
        <v>1.78130873E-3</v>
      </c>
      <c r="Q35">
        <v>2.1811503999999999E-3</v>
      </c>
      <c r="R35">
        <v>2.7252103000000001E-3</v>
      </c>
      <c r="S35">
        <v>3.2825712999999999E-3</v>
      </c>
      <c r="T35">
        <v>3.6788391999999998E-3</v>
      </c>
      <c r="U35">
        <v>3.9598013000000003E-3</v>
      </c>
      <c r="V35">
        <v>4.2477189999999996E-3</v>
      </c>
      <c r="W35">
        <v>4.5920539999999999E-3</v>
      </c>
      <c r="X35">
        <v>4.9238700000000003E-3</v>
      </c>
      <c r="Y35">
        <v>5.1924829999999899E-3</v>
      </c>
      <c r="Z35" s="142" t="s">
        <v>1091</v>
      </c>
    </row>
    <row r="36" spans="1:26">
      <c r="A36" t="s">
        <v>1311</v>
      </c>
      <c r="B36" t="s">
        <v>1278</v>
      </c>
      <c r="C36" t="s">
        <v>1324</v>
      </c>
      <c r="D36" t="s">
        <v>1314</v>
      </c>
      <c r="E36">
        <v>4.8144700000000004E-3</v>
      </c>
      <c r="F36">
        <v>4.3536199999999999E-3</v>
      </c>
      <c r="G36" s="625">
        <v>4.1864700000000002E-4</v>
      </c>
      <c r="H36" s="625">
        <v>2.0930699999999999E-4</v>
      </c>
      <c r="I36" s="625">
        <v>2.51139E-4</v>
      </c>
      <c r="J36" s="625">
        <v>2.6217249999999998E-4</v>
      </c>
      <c r="K36" s="625">
        <v>2.7603470999999899E-4</v>
      </c>
      <c r="L36" s="625">
        <v>2.8107100700000001E-4</v>
      </c>
      <c r="M36" s="625">
        <v>2.6608117799999998E-4</v>
      </c>
      <c r="N36" s="625">
        <v>2.38734689999999E-4</v>
      </c>
      <c r="O36" s="625">
        <v>2.2363263299999999E-4</v>
      </c>
      <c r="P36" s="625">
        <v>2.17338059999999E-4</v>
      </c>
      <c r="Q36" s="625">
        <v>2.1277134959999999E-4</v>
      </c>
      <c r="R36" s="625">
        <v>2.0753739409999899E-4</v>
      </c>
      <c r="S36" s="625">
        <v>2.021015264E-4</v>
      </c>
      <c r="T36" s="625">
        <v>1.9801849730000001E-4</v>
      </c>
      <c r="U36" s="625">
        <v>1.9391350730000001E-4</v>
      </c>
      <c r="V36" s="625">
        <v>1.8835203420000001E-4</v>
      </c>
      <c r="W36" s="625">
        <v>1.8188041390000001E-4</v>
      </c>
      <c r="X36" s="625">
        <v>1.7531826079999999E-4</v>
      </c>
      <c r="Y36" s="625">
        <v>1.6915789319999901E-4</v>
      </c>
      <c r="Z36" s="142" t="s">
        <v>1091</v>
      </c>
    </row>
    <row r="37" spans="1:26">
      <c r="A37" t="s">
        <v>1311</v>
      </c>
      <c r="B37" t="s">
        <v>1278</v>
      </c>
      <c r="C37" t="s">
        <v>1323</v>
      </c>
      <c r="D37" t="s">
        <v>1320</v>
      </c>
      <c r="E37">
        <v>0</v>
      </c>
      <c r="F37">
        <v>0</v>
      </c>
      <c r="G37">
        <v>0</v>
      </c>
      <c r="H37">
        <v>0</v>
      </c>
      <c r="I37">
        <v>0</v>
      </c>
      <c r="J37">
        <v>0</v>
      </c>
      <c r="K37">
        <v>7.9459800000000001E-3</v>
      </c>
      <c r="L37">
        <v>1.850212E-2</v>
      </c>
      <c r="M37">
        <v>2.9389579999999998E-2</v>
      </c>
      <c r="N37">
        <v>3.8288890999999999E-2</v>
      </c>
      <c r="O37">
        <v>4.8297563000000002E-2</v>
      </c>
      <c r="P37">
        <v>5.5914534999999897E-2</v>
      </c>
      <c r="Q37">
        <v>6.085836E-2</v>
      </c>
      <c r="R37">
        <v>6.2861620000000007E-2</v>
      </c>
      <c r="S37">
        <v>6.2177169999999997E-2</v>
      </c>
      <c r="T37">
        <v>5.986358E-2</v>
      </c>
      <c r="U37">
        <v>5.6816939999999899E-2</v>
      </c>
      <c r="V37">
        <v>5.3525559999999903E-2</v>
      </c>
      <c r="W37">
        <v>5.0668399999999898E-2</v>
      </c>
      <c r="X37">
        <v>4.8376189999999999E-2</v>
      </c>
      <c r="Y37">
        <v>4.6393509999999999E-2</v>
      </c>
      <c r="Z37" s="142" t="s">
        <v>1091</v>
      </c>
    </row>
    <row r="38" spans="1:26">
      <c r="A38" t="s">
        <v>1311</v>
      </c>
      <c r="B38" t="s">
        <v>1278</v>
      </c>
      <c r="C38" t="s">
        <v>1323</v>
      </c>
      <c r="D38" t="s">
        <v>1318</v>
      </c>
      <c r="E38">
        <v>0</v>
      </c>
      <c r="F38">
        <v>0</v>
      </c>
      <c r="G38">
        <v>0</v>
      </c>
      <c r="H38">
        <v>0</v>
      </c>
      <c r="I38">
        <v>0</v>
      </c>
      <c r="J38">
        <v>0</v>
      </c>
      <c r="K38">
        <v>9.3743199999999999E-2</v>
      </c>
      <c r="L38">
        <v>0.21713550000000001</v>
      </c>
      <c r="M38">
        <v>0.34181629999999902</v>
      </c>
      <c r="N38">
        <v>0.43810110000000002</v>
      </c>
      <c r="O38">
        <v>0.53259469999999998</v>
      </c>
      <c r="P38">
        <v>0.58483169999999995</v>
      </c>
      <c r="Q38">
        <v>0.59998889999999905</v>
      </c>
      <c r="R38">
        <v>0.58961540000000001</v>
      </c>
      <c r="S38">
        <v>0.56384590000000001</v>
      </c>
      <c r="T38">
        <v>0.53017230000000004</v>
      </c>
      <c r="U38">
        <v>0.49064969999999902</v>
      </c>
      <c r="V38">
        <v>0.44797729999999902</v>
      </c>
      <c r="W38">
        <v>0.4054836</v>
      </c>
      <c r="X38">
        <v>0.36455779999999999</v>
      </c>
      <c r="Y38">
        <v>0.32655469999999998</v>
      </c>
      <c r="Z38" s="142" t="s">
        <v>1091</v>
      </c>
    </row>
    <row r="39" spans="1:26">
      <c r="A39" t="s">
        <v>1311</v>
      </c>
      <c r="B39" t="s">
        <v>1278</v>
      </c>
      <c r="C39" t="s">
        <v>1323</v>
      </c>
      <c r="D39" t="s">
        <v>1313</v>
      </c>
      <c r="E39">
        <v>0.53015699999999999</v>
      </c>
      <c r="F39">
        <v>1.05776</v>
      </c>
      <c r="G39">
        <v>1.7249620000000001</v>
      </c>
      <c r="H39">
        <v>2.6484830000000001</v>
      </c>
      <c r="I39">
        <v>3.38103</v>
      </c>
      <c r="J39">
        <v>2.8724940000000001</v>
      </c>
      <c r="K39">
        <v>3.9058427999999998</v>
      </c>
      <c r="L39">
        <v>4.6712357000000004</v>
      </c>
      <c r="M39">
        <v>5.2810946000000003</v>
      </c>
      <c r="N39">
        <v>5.8487530999999997</v>
      </c>
      <c r="O39">
        <v>6.1520800999999903</v>
      </c>
      <c r="P39">
        <v>6.3617952999999998</v>
      </c>
      <c r="Q39">
        <v>6.4815503999999997</v>
      </c>
      <c r="R39">
        <v>6.5067412999999998</v>
      </c>
      <c r="S39">
        <v>6.4229285999999997</v>
      </c>
      <c r="T39">
        <v>6.2398845999999999</v>
      </c>
      <c r="U39">
        <v>5.9874144999999999</v>
      </c>
      <c r="V39">
        <v>5.6904164999999898</v>
      </c>
      <c r="W39">
        <v>5.3707029000000004</v>
      </c>
      <c r="X39">
        <v>5.0345902000000002</v>
      </c>
      <c r="Y39">
        <v>4.6966134999999998</v>
      </c>
      <c r="Z39" s="142" t="s">
        <v>1091</v>
      </c>
    </row>
    <row r="40" spans="1:26">
      <c r="A40" t="s">
        <v>1311</v>
      </c>
      <c r="B40" t="s">
        <v>1278</v>
      </c>
      <c r="C40" t="s">
        <v>1323</v>
      </c>
      <c r="D40" t="s">
        <v>1312</v>
      </c>
      <c r="E40">
        <v>1.35885E-2</v>
      </c>
      <c r="F40">
        <v>5.0460699999999997E-2</v>
      </c>
      <c r="G40">
        <v>0.2021838</v>
      </c>
      <c r="H40">
        <v>0.22323889999999999</v>
      </c>
      <c r="I40">
        <v>0.37472850000000002</v>
      </c>
      <c r="J40">
        <v>0.31837510000000002</v>
      </c>
      <c r="K40">
        <v>0.50230173300000003</v>
      </c>
      <c r="L40">
        <v>0.68524827600000005</v>
      </c>
      <c r="M40">
        <v>0.85744940800000002</v>
      </c>
      <c r="N40">
        <v>1.0063290389999999</v>
      </c>
      <c r="O40">
        <v>1.131394115</v>
      </c>
      <c r="P40">
        <v>1.230989017</v>
      </c>
      <c r="Q40">
        <v>1.3048827539999901</v>
      </c>
      <c r="R40">
        <v>1.3523204789999901</v>
      </c>
      <c r="S40">
        <v>1.371950435</v>
      </c>
      <c r="T40">
        <v>1.36541803499999</v>
      </c>
      <c r="U40">
        <v>1.33742750299999</v>
      </c>
      <c r="V40">
        <v>1.2926027170000001</v>
      </c>
      <c r="W40">
        <v>1.237920871</v>
      </c>
      <c r="X40">
        <v>1.175973215</v>
      </c>
      <c r="Y40">
        <v>1.1107240410000001</v>
      </c>
      <c r="Z40" s="142" t="s">
        <v>1091</v>
      </c>
    </row>
    <row r="41" spans="1:26">
      <c r="A41" t="s">
        <v>1311</v>
      </c>
      <c r="B41" t="s">
        <v>1278</v>
      </c>
      <c r="C41" t="s">
        <v>1323</v>
      </c>
      <c r="D41" t="s">
        <v>1314</v>
      </c>
      <c r="E41">
        <v>3.1287391000000002E-3</v>
      </c>
      <c r="F41">
        <v>3.6794947000000001E-2</v>
      </c>
      <c r="G41">
        <v>3.9474659999999898E-2</v>
      </c>
      <c r="H41">
        <v>2.8169481999999999E-2</v>
      </c>
      <c r="I41">
        <v>3.0639922999999999E-2</v>
      </c>
      <c r="J41">
        <v>2.6032377999999998E-2</v>
      </c>
      <c r="K41">
        <v>4.3827969929999898E-2</v>
      </c>
      <c r="L41">
        <v>6.3258604280000005E-2</v>
      </c>
      <c r="M41">
        <v>8.270097303E-2</v>
      </c>
      <c r="N41">
        <v>9.9828356957E-2</v>
      </c>
      <c r="O41">
        <v>0.11570476093</v>
      </c>
      <c r="P41">
        <v>0.12947925715</v>
      </c>
      <c r="Q41">
        <v>0.14092371846000001</v>
      </c>
      <c r="R41">
        <v>0.14969353570999899</v>
      </c>
      <c r="S41">
        <v>0.15539725656</v>
      </c>
      <c r="T41">
        <v>0.15791299681000001</v>
      </c>
      <c r="U41">
        <v>0.15761861431999999</v>
      </c>
      <c r="V41">
        <v>0.1549384794</v>
      </c>
      <c r="W41">
        <v>0.15067304750999999</v>
      </c>
      <c r="X41">
        <v>0.14512506417000001</v>
      </c>
      <c r="Y41">
        <v>0.13881167619000001</v>
      </c>
      <c r="Z41" s="142" t="s">
        <v>1091</v>
      </c>
    </row>
    <row r="42" spans="1:26">
      <c r="A42" t="s">
        <v>1311</v>
      </c>
      <c r="B42" t="s">
        <v>1278</v>
      </c>
      <c r="C42" t="s">
        <v>1323</v>
      </c>
      <c r="D42" t="s">
        <v>1316</v>
      </c>
      <c r="E42">
        <v>1.2808732E-2</v>
      </c>
      <c r="F42">
        <v>1.4487755E-2</v>
      </c>
      <c r="G42">
        <v>0</v>
      </c>
      <c r="H42">
        <v>0</v>
      </c>
      <c r="I42">
        <v>0</v>
      </c>
      <c r="J42">
        <v>0</v>
      </c>
      <c r="K42">
        <v>0</v>
      </c>
      <c r="L42">
        <v>0</v>
      </c>
      <c r="M42">
        <v>0</v>
      </c>
      <c r="N42">
        <v>0</v>
      </c>
      <c r="O42">
        <v>0</v>
      </c>
      <c r="P42">
        <v>0</v>
      </c>
      <c r="Q42">
        <v>0</v>
      </c>
      <c r="R42">
        <v>0</v>
      </c>
      <c r="S42">
        <v>0</v>
      </c>
      <c r="T42">
        <v>0</v>
      </c>
      <c r="U42">
        <v>0</v>
      </c>
      <c r="V42">
        <v>0</v>
      </c>
      <c r="W42">
        <v>0</v>
      </c>
      <c r="X42">
        <v>0</v>
      </c>
      <c r="Y42">
        <v>0</v>
      </c>
      <c r="Z42" s="142" t="s">
        <v>1091</v>
      </c>
    </row>
    <row r="43" spans="1:26">
      <c r="A43" t="s">
        <v>1311</v>
      </c>
      <c r="B43" t="s">
        <v>1278</v>
      </c>
      <c r="C43" t="s">
        <v>1321</v>
      </c>
      <c r="D43" t="s">
        <v>1319</v>
      </c>
      <c r="E43">
        <v>0</v>
      </c>
      <c r="F43">
        <v>0</v>
      </c>
      <c r="G43">
        <v>0</v>
      </c>
      <c r="H43">
        <v>0</v>
      </c>
      <c r="I43">
        <v>0</v>
      </c>
      <c r="J43" s="625">
        <v>1.77422E-4</v>
      </c>
      <c r="K43">
        <v>3.1127730000000001E-3</v>
      </c>
      <c r="L43">
        <v>8.0797510999999992E-3</v>
      </c>
      <c r="M43">
        <v>1.3400136300000001E-2</v>
      </c>
      <c r="N43">
        <v>1.654715E-2</v>
      </c>
      <c r="O43">
        <v>1.9780889999999999E-2</v>
      </c>
      <c r="P43">
        <v>2.1393679999999901E-2</v>
      </c>
      <c r="Q43">
        <v>2.1409520000000001E-2</v>
      </c>
      <c r="R43">
        <v>2.0197719999999999E-2</v>
      </c>
      <c r="S43">
        <v>1.830762E-2</v>
      </c>
      <c r="T43">
        <v>1.6245229999999999E-2</v>
      </c>
      <c r="U43">
        <v>1.43297499999999E-2</v>
      </c>
      <c r="V43">
        <v>1.2700619999999999E-2</v>
      </c>
      <c r="W43">
        <v>1.1404060000000001E-2</v>
      </c>
      <c r="X43">
        <v>1.04081479999999E-2</v>
      </c>
      <c r="Y43">
        <v>9.5977010000000001E-3</v>
      </c>
      <c r="Z43" s="142" t="s">
        <v>1091</v>
      </c>
    </row>
    <row r="44" spans="1:26">
      <c r="A44" t="s">
        <v>1311</v>
      </c>
      <c r="B44" t="s">
        <v>1278</v>
      </c>
      <c r="C44" t="s">
        <v>1321</v>
      </c>
      <c r="D44" t="s">
        <v>1322</v>
      </c>
      <c r="E44">
        <v>0</v>
      </c>
      <c r="F44">
        <v>0</v>
      </c>
      <c r="G44">
        <v>0</v>
      </c>
      <c r="H44">
        <v>0</v>
      </c>
      <c r="I44">
        <v>0</v>
      </c>
      <c r="J44" s="625">
        <v>1.61879E-4</v>
      </c>
      <c r="K44">
        <v>1.125631E-3</v>
      </c>
      <c r="L44">
        <v>3.0204920000000001E-3</v>
      </c>
      <c r="M44">
        <v>5.3832057000000001E-3</v>
      </c>
      <c r="N44">
        <v>7.058885E-3</v>
      </c>
      <c r="O44">
        <v>8.8739119999999994E-3</v>
      </c>
      <c r="P44">
        <v>1.0125713999999999E-2</v>
      </c>
      <c r="Q44">
        <v>1.0824412E-2</v>
      </c>
      <c r="R44">
        <v>1.1130825E-2</v>
      </c>
      <c r="S44">
        <v>1.12718119999999E-2</v>
      </c>
      <c r="T44">
        <v>1.1321741E-2</v>
      </c>
      <c r="U44">
        <v>1.1318253E-2</v>
      </c>
      <c r="V44">
        <v>1.13021729999999E-2</v>
      </c>
      <c r="W44">
        <v>1.1305067E-2</v>
      </c>
      <c r="X44">
        <v>1.1323765E-2</v>
      </c>
      <c r="Y44">
        <v>1.1356718999999999E-2</v>
      </c>
      <c r="Z44" s="142" t="s">
        <v>1091</v>
      </c>
    </row>
    <row r="45" spans="1:26">
      <c r="A45" t="s">
        <v>1311</v>
      </c>
      <c r="B45" t="s">
        <v>1278</v>
      </c>
      <c r="C45" t="s">
        <v>1321</v>
      </c>
      <c r="D45" t="s">
        <v>1312</v>
      </c>
      <c r="E45">
        <v>0</v>
      </c>
      <c r="F45">
        <v>0</v>
      </c>
      <c r="G45" s="625">
        <v>4.1900000000000002E-5</v>
      </c>
      <c r="H45">
        <v>5.2157599999999998E-2</v>
      </c>
      <c r="I45">
        <v>9.1045500000000001E-2</v>
      </c>
      <c r="J45">
        <v>9.5976373300000001E-2</v>
      </c>
      <c r="K45">
        <v>9.9477974900000002E-2</v>
      </c>
      <c r="L45">
        <v>9.9703649699999994E-2</v>
      </c>
      <c r="M45">
        <v>9.903082547E-2</v>
      </c>
      <c r="N45">
        <v>9.9733143799999993E-2</v>
      </c>
      <c r="O45">
        <v>9.9409313999999999E-2</v>
      </c>
      <c r="P45">
        <v>9.9025002000000001E-2</v>
      </c>
      <c r="Q45">
        <v>9.8740650999999999E-2</v>
      </c>
      <c r="R45">
        <v>9.8181736000000006E-2</v>
      </c>
      <c r="S45">
        <v>9.7530888999999996E-2</v>
      </c>
      <c r="T45">
        <v>9.6354258999999998E-2</v>
      </c>
      <c r="U45">
        <v>9.4358960999999894E-2</v>
      </c>
      <c r="V45">
        <v>9.1630278999999995E-2</v>
      </c>
      <c r="W45">
        <v>8.8288776999999999E-2</v>
      </c>
      <c r="X45">
        <v>8.4428486999999899E-2</v>
      </c>
      <c r="Y45">
        <v>8.0402682000000003E-2</v>
      </c>
      <c r="Z45" s="142" t="s">
        <v>1091</v>
      </c>
    </row>
    <row r="46" spans="1:26">
      <c r="A46" t="s">
        <v>1311</v>
      </c>
      <c r="B46" t="s">
        <v>1278</v>
      </c>
      <c r="C46" t="s">
        <v>1321</v>
      </c>
      <c r="D46" t="s">
        <v>1314</v>
      </c>
      <c r="E46">
        <v>2.725089E-2</v>
      </c>
      <c r="F46">
        <v>3.8594900000000001E-2</v>
      </c>
      <c r="G46">
        <v>6.8441100000000005E-2</v>
      </c>
      <c r="H46">
        <v>5.7013399999999999E-2</v>
      </c>
      <c r="I46">
        <v>7.4510800000000002E-2</v>
      </c>
      <c r="J46">
        <v>7.6746049999999996E-2</v>
      </c>
      <c r="K46">
        <v>7.6526099999999903E-2</v>
      </c>
      <c r="L46">
        <v>7.3102057999999998E-2</v>
      </c>
      <c r="M46">
        <v>6.8597712999999894E-2</v>
      </c>
      <c r="N46">
        <v>6.5802993000000004E-2</v>
      </c>
      <c r="O46">
        <v>5.9470288000000003E-2</v>
      </c>
      <c r="P46">
        <v>5.4577593999999903E-2</v>
      </c>
      <c r="Q46">
        <v>5.1995894000000001E-2</v>
      </c>
      <c r="R46">
        <v>5.079798E-2</v>
      </c>
      <c r="S46">
        <v>5.0112011999999997E-2</v>
      </c>
      <c r="T46">
        <v>4.9317435999999999E-2</v>
      </c>
      <c r="U46">
        <v>4.8332715999999998E-2</v>
      </c>
      <c r="V46">
        <v>4.7265279999999903E-2</v>
      </c>
      <c r="W46">
        <v>4.6206037999999998E-2</v>
      </c>
      <c r="X46">
        <v>4.5161883999999999E-2</v>
      </c>
      <c r="Y46">
        <v>4.4224368E-2</v>
      </c>
      <c r="Z46" s="142" t="s">
        <v>1091</v>
      </c>
    </row>
    <row r="47" spans="1:26">
      <c r="A47" t="s">
        <v>1311</v>
      </c>
      <c r="B47" t="s">
        <v>1278</v>
      </c>
      <c r="C47" t="s">
        <v>1317</v>
      </c>
      <c r="D47" t="s">
        <v>1320</v>
      </c>
      <c r="E47">
        <v>0</v>
      </c>
      <c r="F47">
        <v>0</v>
      </c>
      <c r="G47">
        <v>0</v>
      </c>
      <c r="H47">
        <v>0</v>
      </c>
      <c r="I47">
        <v>0</v>
      </c>
      <c r="J47">
        <v>0</v>
      </c>
      <c r="K47">
        <v>4.7187100000000001E-3</v>
      </c>
      <c r="L47">
        <v>1.34519599999999E-2</v>
      </c>
      <c r="M47">
        <v>3.042825E-2</v>
      </c>
      <c r="N47">
        <v>5.5706289999999999E-2</v>
      </c>
      <c r="O47">
        <v>8.1318680000000004E-2</v>
      </c>
      <c r="P47">
        <v>0.106775727999999</v>
      </c>
      <c r="Q47">
        <v>0.13461291</v>
      </c>
      <c r="R47">
        <v>0.1628382558</v>
      </c>
      <c r="S47">
        <v>0.18822630479999899</v>
      </c>
      <c r="T47">
        <v>0.209311844</v>
      </c>
      <c r="U47">
        <v>0.22663311999999999</v>
      </c>
      <c r="V47">
        <v>0.24145744299999999</v>
      </c>
      <c r="W47">
        <v>0.25617647599999999</v>
      </c>
      <c r="X47">
        <v>0.27189818100000002</v>
      </c>
      <c r="Y47">
        <v>0.28826005900000001</v>
      </c>
      <c r="Z47" s="142" t="s">
        <v>1091</v>
      </c>
    </row>
    <row r="48" spans="1:26">
      <c r="A48" t="s">
        <v>1311</v>
      </c>
      <c r="B48" t="s">
        <v>1278</v>
      </c>
      <c r="C48" t="s">
        <v>1317</v>
      </c>
      <c r="D48" t="s">
        <v>1319</v>
      </c>
      <c r="E48">
        <v>0</v>
      </c>
      <c r="F48">
        <v>0</v>
      </c>
      <c r="G48">
        <v>0</v>
      </c>
      <c r="H48">
        <v>0</v>
      </c>
      <c r="I48">
        <v>0</v>
      </c>
      <c r="J48">
        <v>0</v>
      </c>
      <c r="K48" s="625">
        <v>3.0652400000000002E-4</v>
      </c>
      <c r="L48" s="625">
        <v>8.8125200000000001E-4</v>
      </c>
      <c r="M48">
        <v>2.0224079999999998E-3</v>
      </c>
      <c r="N48">
        <v>3.7606760000000001E-3</v>
      </c>
      <c r="O48">
        <v>5.5628580000000004E-3</v>
      </c>
      <c r="P48">
        <v>7.3959995999999997E-3</v>
      </c>
      <c r="Q48">
        <v>9.4301336999999992E-3</v>
      </c>
      <c r="R48">
        <v>1.1470987849999999E-2</v>
      </c>
      <c r="S48">
        <v>1.3234980489999999E-2</v>
      </c>
      <c r="T48">
        <v>1.46043114E-2</v>
      </c>
      <c r="U48">
        <v>1.5655015599999999E-2</v>
      </c>
      <c r="V48">
        <v>1.6506609700000001E-2</v>
      </c>
      <c r="W48">
        <v>1.7391488E-2</v>
      </c>
      <c r="X48">
        <v>1.8424997299999999E-2</v>
      </c>
      <c r="Y48">
        <v>1.9559022699999901E-2</v>
      </c>
      <c r="Z48" s="142" t="s">
        <v>1091</v>
      </c>
    </row>
    <row r="49" spans="1:26">
      <c r="A49" t="s">
        <v>1311</v>
      </c>
      <c r="B49" t="s">
        <v>1278</v>
      </c>
      <c r="C49" t="s">
        <v>1317</v>
      </c>
      <c r="D49" t="s">
        <v>1318</v>
      </c>
      <c r="E49">
        <v>0.41612300000000002</v>
      </c>
      <c r="F49">
        <v>1.1438071000000001</v>
      </c>
      <c r="G49">
        <v>1.3391337000000001</v>
      </c>
      <c r="H49">
        <v>1.8440466</v>
      </c>
      <c r="I49">
        <v>3.1112126</v>
      </c>
      <c r="J49">
        <v>3.3702571200000002</v>
      </c>
      <c r="K49">
        <v>3.6429898299999999</v>
      </c>
      <c r="L49">
        <v>3.6767267100000001</v>
      </c>
      <c r="M49">
        <v>3.2309296600000001</v>
      </c>
      <c r="N49">
        <v>2.5433747099999899</v>
      </c>
      <c r="O49">
        <v>2.1657497210000001</v>
      </c>
      <c r="P49">
        <v>1.99925525</v>
      </c>
      <c r="Q49">
        <v>1.8503974831000001</v>
      </c>
      <c r="R49">
        <v>1.6892525917000001</v>
      </c>
      <c r="S49">
        <v>1.5123706494</v>
      </c>
      <c r="T49">
        <v>1.3510676782</v>
      </c>
      <c r="U49">
        <v>1.2094845478</v>
      </c>
      <c r="V49">
        <v>1.0834273058999899</v>
      </c>
      <c r="W49">
        <v>0.96948304779999905</v>
      </c>
      <c r="X49">
        <v>0.86759941529999995</v>
      </c>
      <c r="Y49">
        <v>0.77864522169999995</v>
      </c>
      <c r="Z49" s="142" t="s">
        <v>1091</v>
      </c>
    </row>
    <row r="50" spans="1:26">
      <c r="A50" t="s">
        <v>1311</v>
      </c>
      <c r="B50" t="s">
        <v>1278</v>
      </c>
      <c r="C50" t="s">
        <v>1317</v>
      </c>
      <c r="D50" t="s">
        <v>1313</v>
      </c>
      <c r="E50">
        <v>0.42037600000000003</v>
      </c>
      <c r="F50">
        <v>0.31943100000000002</v>
      </c>
      <c r="G50">
        <v>1.1055600000000001</v>
      </c>
      <c r="H50">
        <v>0.95682999999999996</v>
      </c>
      <c r="I50">
        <v>0.81220199999999998</v>
      </c>
      <c r="J50">
        <v>1.055628</v>
      </c>
      <c r="K50">
        <v>1.380433</v>
      </c>
      <c r="L50">
        <v>1.684015</v>
      </c>
      <c r="M50">
        <v>1.974872</v>
      </c>
      <c r="N50">
        <v>2.2248009999999998</v>
      </c>
      <c r="O50">
        <v>2.4062445000000001</v>
      </c>
      <c r="P50">
        <v>2.5356399000000001</v>
      </c>
      <c r="Q50">
        <v>2.6157751899999999</v>
      </c>
      <c r="R50">
        <v>2.6493530500000002</v>
      </c>
      <c r="S50">
        <v>2.6485670099999998</v>
      </c>
      <c r="T50">
        <v>2.6279886700000001</v>
      </c>
      <c r="U50">
        <v>2.5934524200000002</v>
      </c>
      <c r="V50">
        <v>2.5490317299999998</v>
      </c>
      <c r="W50">
        <v>2.4913336699999999</v>
      </c>
      <c r="X50">
        <v>2.4209672900000001</v>
      </c>
      <c r="Y50">
        <v>2.3445574900000001</v>
      </c>
      <c r="Z50" s="142" t="s">
        <v>1091</v>
      </c>
    </row>
    <row r="51" spans="1:26">
      <c r="A51" t="s">
        <v>1311</v>
      </c>
      <c r="B51" t="s">
        <v>1278</v>
      </c>
      <c r="C51" t="s">
        <v>1317</v>
      </c>
      <c r="D51" t="s">
        <v>1312</v>
      </c>
      <c r="E51">
        <v>0.2727</v>
      </c>
      <c r="F51">
        <v>0.53115500000000004</v>
      </c>
      <c r="G51">
        <v>0.58946299999999996</v>
      </c>
      <c r="H51">
        <v>0.88217800000000002</v>
      </c>
      <c r="I51">
        <v>0.91756400000000005</v>
      </c>
      <c r="J51">
        <v>1.315267</v>
      </c>
      <c r="K51">
        <v>1.9766789999999901</v>
      </c>
      <c r="L51">
        <v>2.7182940000000002</v>
      </c>
      <c r="M51">
        <v>3.6679569999999999</v>
      </c>
      <c r="N51">
        <v>4.6987930000000002</v>
      </c>
      <c r="O51">
        <v>5.5140121999999998</v>
      </c>
      <c r="P51">
        <v>6.1731092999999904</v>
      </c>
      <c r="Q51">
        <v>6.7867725700000001</v>
      </c>
      <c r="R51">
        <v>7.3531702199999902</v>
      </c>
      <c r="S51">
        <v>7.8697631499999998</v>
      </c>
      <c r="T51">
        <v>8.3278947999999993</v>
      </c>
      <c r="U51">
        <v>8.7142099999999996</v>
      </c>
      <c r="V51">
        <v>9.0267078999999999</v>
      </c>
      <c r="W51">
        <v>9.2739495999999892</v>
      </c>
      <c r="X51">
        <v>9.4443602000000002</v>
      </c>
      <c r="Y51">
        <v>9.5487061999999998</v>
      </c>
      <c r="Z51" s="142" t="s">
        <v>1091</v>
      </c>
    </row>
    <row r="52" spans="1:26">
      <c r="A52" t="s">
        <v>1311</v>
      </c>
      <c r="B52" t="s">
        <v>1278</v>
      </c>
      <c r="C52" t="s">
        <v>1317</v>
      </c>
      <c r="D52" t="s">
        <v>1314</v>
      </c>
      <c r="E52">
        <v>0.190306</v>
      </c>
      <c r="F52">
        <v>0.38786700000000002</v>
      </c>
      <c r="G52">
        <v>0.38621499999999997</v>
      </c>
      <c r="H52">
        <v>0.83086400000000005</v>
      </c>
      <c r="I52">
        <v>0.76227900000000004</v>
      </c>
      <c r="J52">
        <v>0.96781899999999998</v>
      </c>
      <c r="K52">
        <v>1.2533699999999901</v>
      </c>
      <c r="L52">
        <v>1.5280320000000001</v>
      </c>
      <c r="M52">
        <v>1.791544</v>
      </c>
      <c r="N52">
        <v>2.0230090000000001</v>
      </c>
      <c r="O52">
        <v>2.1943893000000001</v>
      </c>
      <c r="P52">
        <v>2.2934887499999999</v>
      </c>
      <c r="Q52">
        <v>2.3420232699999999</v>
      </c>
      <c r="R52">
        <v>2.33929002</v>
      </c>
      <c r="S52">
        <v>2.3018417899999899</v>
      </c>
      <c r="T52">
        <v>2.2527544000000002</v>
      </c>
      <c r="U52">
        <v>2.1927743799999999</v>
      </c>
      <c r="V52">
        <v>2.1195999099999998</v>
      </c>
      <c r="W52">
        <v>2.03672801</v>
      </c>
      <c r="X52">
        <v>1.9477116999999999</v>
      </c>
      <c r="Y52">
        <v>1.8576674</v>
      </c>
      <c r="Z52" s="142" t="s">
        <v>1091</v>
      </c>
    </row>
    <row r="53" spans="1:26">
      <c r="A53" t="s">
        <v>1311</v>
      </c>
      <c r="B53" t="s">
        <v>1278</v>
      </c>
      <c r="C53" t="s">
        <v>1317</v>
      </c>
      <c r="D53" t="s">
        <v>1316</v>
      </c>
      <c r="E53">
        <v>2.7160799999999999E-2</v>
      </c>
      <c r="F53">
        <v>0.21568100000000001</v>
      </c>
      <c r="G53">
        <v>1.25246E-2</v>
      </c>
      <c r="H53">
        <v>6.1553099999999999E-2</v>
      </c>
      <c r="I53">
        <v>0.203101</v>
      </c>
      <c r="J53">
        <v>0.31624999999999998</v>
      </c>
      <c r="K53">
        <v>0.49613799999999902</v>
      </c>
      <c r="L53">
        <v>0.71146100000000001</v>
      </c>
      <c r="M53">
        <v>1.0012766</v>
      </c>
      <c r="N53">
        <v>1.3282467</v>
      </c>
      <c r="O53">
        <v>1.5985005000000001</v>
      </c>
      <c r="P53">
        <v>1.82371836</v>
      </c>
      <c r="Q53">
        <v>2.03092618999999</v>
      </c>
      <c r="R53">
        <v>2.19349192</v>
      </c>
      <c r="S53">
        <v>2.2955169799999999</v>
      </c>
      <c r="T53">
        <v>2.3435444599999999</v>
      </c>
      <c r="U53">
        <v>2.35419818</v>
      </c>
      <c r="V53">
        <v>2.34607166999999</v>
      </c>
      <c r="W53">
        <v>2.3512608199999998</v>
      </c>
      <c r="X53">
        <v>2.38319382999999</v>
      </c>
      <c r="Y53">
        <v>2.4360940499999999</v>
      </c>
      <c r="Z53" s="142" t="s">
        <v>1091</v>
      </c>
    </row>
    <row r="54" spans="1:26">
      <c r="A54" t="s">
        <v>1311</v>
      </c>
      <c r="B54" t="s">
        <v>1278</v>
      </c>
      <c r="C54" t="s">
        <v>1315</v>
      </c>
      <c r="D54" t="s">
        <v>1314</v>
      </c>
      <c r="E54">
        <v>6.6180699999999995E-2</v>
      </c>
      <c r="F54">
        <v>0.206454</v>
      </c>
      <c r="G54">
        <v>0.22725799999999999</v>
      </c>
      <c r="H54">
        <v>0.32156899999999999</v>
      </c>
      <c r="I54">
        <v>0.51764100000000002</v>
      </c>
      <c r="J54">
        <v>0.63228600000000001</v>
      </c>
      <c r="K54">
        <v>0.79473400000000005</v>
      </c>
      <c r="L54">
        <v>0.94331100000000001</v>
      </c>
      <c r="M54">
        <v>1.0728</v>
      </c>
      <c r="N54">
        <v>1.18143</v>
      </c>
      <c r="O54">
        <v>1.27521</v>
      </c>
      <c r="P54">
        <v>1.35399</v>
      </c>
      <c r="Q54">
        <v>1.41628</v>
      </c>
      <c r="R54">
        <v>1.45729</v>
      </c>
      <c r="S54">
        <v>1.4788399999999999</v>
      </c>
      <c r="T54">
        <v>1.4882</v>
      </c>
      <c r="U54">
        <v>1.48641</v>
      </c>
      <c r="V54">
        <v>1.4743200000000001</v>
      </c>
      <c r="W54">
        <v>1.45566</v>
      </c>
      <c r="X54">
        <v>1.43147</v>
      </c>
      <c r="Y54">
        <v>1.4023300000000001</v>
      </c>
      <c r="Z54" s="142" t="s">
        <v>1091</v>
      </c>
    </row>
    <row r="55" spans="1:26">
      <c r="A55" t="s">
        <v>1311</v>
      </c>
      <c r="B55" t="s">
        <v>1278</v>
      </c>
      <c r="C55" t="s">
        <v>1310</v>
      </c>
      <c r="D55" t="s">
        <v>1313</v>
      </c>
      <c r="E55">
        <v>5.3957400000000003E-2</v>
      </c>
      <c r="F55">
        <v>5.69297E-2</v>
      </c>
      <c r="G55">
        <v>7.4134000000000005E-2</v>
      </c>
      <c r="H55">
        <v>2.6706899999999999E-2</v>
      </c>
      <c r="I55">
        <v>2.9301299999999999E-2</v>
      </c>
      <c r="J55">
        <v>3.600979E-2</v>
      </c>
      <c r="K55">
        <v>4.279968E-2</v>
      </c>
      <c r="L55">
        <v>4.8952059999999999E-2</v>
      </c>
      <c r="M55">
        <v>5.4275929999999903E-2</v>
      </c>
      <c r="N55">
        <v>5.8806310000000001E-2</v>
      </c>
      <c r="O55">
        <v>6.2677559999999993E-2</v>
      </c>
      <c r="P55">
        <v>6.6118516000000002E-2</v>
      </c>
      <c r="Q55">
        <v>6.9005779599999997E-2</v>
      </c>
      <c r="R55">
        <v>7.1375349000000005E-2</v>
      </c>
      <c r="S55">
        <v>7.3123178999999996E-2</v>
      </c>
      <c r="T55">
        <v>7.4391153000000002E-2</v>
      </c>
      <c r="U55">
        <v>7.5132525999999894E-2</v>
      </c>
      <c r="V55">
        <v>7.5316099999999997E-2</v>
      </c>
      <c r="W55">
        <v>7.5107450000000006E-2</v>
      </c>
      <c r="X55">
        <v>7.4649322999999906E-2</v>
      </c>
      <c r="Y55">
        <v>7.4031745999999996E-2</v>
      </c>
      <c r="Z55" s="142" t="s">
        <v>1091</v>
      </c>
    </row>
    <row r="56" spans="1:26">
      <c r="A56" t="s">
        <v>1311</v>
      </c>
      <c r="B56" t="s">
        <v>1278</v>
      </c>
      <c r="C56" t="s">
        <v>1310</v>
      </c>
      <c r="D56" t="s">
        <v>1312</v>
      </c>
      <c r="E56">
        <v>0</v>
      </c>
      <c r="F56">
        <v>0</v>
      </c>
      <c r="G56">
        <v>2.1139000000000002E-2</v>
      </c>
      <c r="H56">
        <v>3.8595200000000003E-2</v>
      </c>
      <c r="I56">
        <v>4.5125400000000003E-2</v>
      </c>
      <c r="J56">
        <v>5.5456699999999998E-2</v>
      </c>
      <c r="K56">
        <v>6.6389453199999907E-2</v>
      </c>
      <c r="L56">
        <v>7.6268279722999904E-2</v>
      </c>
      <c r="M56">
        <v>8.5208278934999895E-2</v>
      </c>
      <c r="N56">
        <v>9.2996034757999904E-2</v>
      </c>
      <c r="O56">
        <v>9.9392102729999904E-2</v>
      </c>
      <c r="P56">
        <v>0.104959743126</v>
      </c>
      <c r="Q56">
        <v>0.109769934018</v>
      </c>
      <c r="R56">
        <v>0.1138747234904</v>
      </c>
      <c r="S56">
        <v>0.11700298064429999</v>
      </c>
      <c r="T56">
        <v>0.1192507788743</v>
      </c>
      <c r="U56">
        <v>0.120550504030599</v>
      </c>
      <c r="V56">
        <v>0.1209211919763</v>
      </c>
      <c r="W56">
        <v>0.1207110400288</v>
      </c>
      <c r="X56">
        <v>0.12009346568359899</v>
      </c>
      <c r="Y56">
        <v>0.11917952477719999</v>
      </c>
      <c r="Z56" s="142" t="s">
        <v>1091</v>
      </c>
    </row>
    <row r="57" spans="1:26">
      <c r="A57" t="s">
        <v>1311</v>
      </c>
      <c r="B57" t="s">
        <v>1278</v>
      </c>
      <c r="C57" t="s">
        <v>1310</v>
      </c>
      <c r="D57" t="s">
        <v>1309</v>
      </c>
      <c r="E57">
        <v>3.34828E-2</v>
      </c>
      <c r="F57">
        <v>4.5907099999999999E-2</v>
      </c>
      <c r="G57">
        <v>0.164605</v>
      </c>
      <c r="H57">
        <v>0.26196700000000001</v>
      </c>
      <c r="I57">
        <v>0.39529199999999998</v>
      </c>
      <c r="J57">
        <v>0.46892079999999903</v>
      </c>
      <c r="K57">
        <v>0.546404</v>
      </c>
      <c r="L57">
        <v>0.61136310000000005</v>
      </c>
      <c r="M57">
        <v>0.65776179999999995</v>
      </c>
      <c r="N57">
        <v>0.6918839</v>
      </c>
      <c r="O57">
        <v>0.72734349999999903</v>
      </c>
      <c r="P57">
        <v>0.76453287999999997</v>
      </c>
      <c r="Q57">
        <v>0.79811556399999894</v>
      </c>
      <c r="R57">
        <v>0.82732510999999997</v>
      </c>
      <c r="S57">
        <v>0.849425604</v>
      </c>
      <c r="T57">
        <v>0.86530149999999995</v>
      </c>
      <c r="U57">
        <v>0.874460761999999</v>
      </c>
      <c r="V57">
        <v>0.87695725800000002</v>
      </c>
      <c r="W57">
        <v>0.875180551999999</v>
      </c>
      <c r="X57">
        <v>0.87047180399999902</v>
      </c>
      <c r="Y57">
        <v>0.86367998499999998</v>
      </c>
      <c r="Z57" s="142" t="s">
        <v>1091</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81FD3-D3E0-4213-851E-1C44E1791AA4}">
  <sheetPr>
    <tabColor theme="5" tint="0.39997558519241921"/>
  </sheetPr>
  <dimension ref="A1:AD37"/>
  <sheetViews>
    <sheetView workbookViewId="0">
      <selection activeCell="B253" sqref="B253"/>
    </sheetView>
  </sheetViews>
  <sheetFormatPr defaultColWidth="8.7109375" defaultRowHeight="15"/>
  <cols>
    <col min="1" max="1" width="24.7109375" customWidth="1"/>
    <col min="3" max="3" width="25.42578125" customWidth="1"/>
    <col min="4" max="4" width="24.42578125" customWidth="1"/>
    <col min="5" max="5" width="29.140625" customWidth="1"/>
    <col min="6" max="6" width="24" customWidth="1"/>
    <col min="7" max="10" width="9.140625" hidden="1" customWidth="1"/>
    <col min="12" max="27" width="9.140625" hidden="1" customWidth="1"/>
    <col min="28" max="28" width="8.7109375" style="142"/>
  </cols>
  <sheetData>
    <row r="1" spans="1:30">
      <c r="A1" s="563" t="s">
        <v>1369</v>
      </c>
      <c r="B1" s="562"/>
      <c r="C1" s="562"/>
      <c r="D1" s="562"/>
      <c r="E1" s="562"/>
      <c r="F1" s="562"/>
      <c r="G1" s="562"/>
      <c r="H1" s="562"/>
      <c r="I1" s="562"/>
      <c r="J1" s="562"/>
      <c r="K1" s="562"/>
      <c r="L1" s="562"/>
      <c r="M1" s="562"/>
      <c r="N1" s="562"/>
      <c r="O1" s="562"/>
      <c r="P1" s="562"/>
      <c r="Q1" s="562"/>
      <c r="R1" s="562"/>
      <c r="S1" s="562"/>
      <c r="T1" s="562"/>
      <c r="U1" s="562"/>
      <c r="V1" s="562"/>
      <c r="W1" s="562"/>
      <c r="X1" s="562"/>
      <c r="Y1" s="562"/>
      <c r="Z1" s="562"/>
      <c r="AA1" s="626"/>
      <c r="AB1" s="626"/>
      <c r="AD1" s="442" t="s">
        <v>1463</v>
      </c>
    </row>
    <row r="2" spans="1:30">
      <c r="A2" s="1" t="s">
        <v>1338</v>
      </c>
      <c r="B2" s="1" t="s">
        <v>1337</v>
      </c>
      <c r="C2" s="1" t="s">
        <v>1336</v>
      </c>
      <c r="D2" s="1" t="s">
        <v>1345</v>
      </c>
      <c r="E2" s="1" t="s">
        <v>1344</v>
      </c>
      <c r="F2" s="1" t="s">
        <v>1335</v>
      </c>
      <c r="G2" s="1">
        <v>1990</v>
      </c>
      <c r="H2" s="1">
        <v>2005</v>
      </c>
      <c r="I2" s="1">
        <v>2010</v>
      </c>
      <c r="J2" s="1">
        <v>2015</v>
      </c>
      <c r="K2" s="7">
        <v>2021</v>
      </c>
      <c r="L2" s="1">
        <v>2025</v>
      </c>
      <c r="M2" s="1">
        <v>2030</v>
      </c>
      <c r="N2" s="1">
        <v>2035</v>
      </c>
      <c r="O2" s="1">
        <v>2040</v>
      </c>
      <c r="P2" s="1">
        <v>2045</v>
      </c>
      <c r="Q2" s="1">
        <v>2050</v>
      </c>
      <c r="R2" s="1">
        <v>2055</v>
      </c>
      <c r="S2" s="1">
        <v>2060</v>
      </c>
      <c r="T2" s="1">
        <v>2065</v>
      </c>
      <c r="U2" s="1">
        <v>2070</v>
      </c>
      <c r="V2" s="1">
        <v>2075</v>
      </c>
      <c r="W2" s="1">
        <v>2080</v>
      </c>
      <c r="X2" s="1">
        <v>2085</v>
      </c>
      <c r="Y2" s="1">
        <v>2090</v>
      </c>
      <c r="Z2" s="1">
        <v>2095</v>
      </c>
      <c r="AA2" s="1">
        <v>2100</v>
      </c>
      <c r="AB2" s="550" t="s">
        <v>22</v>
      </c>
    </row>
    <row r="3" spans="1:30">
      <c r="A3" t="s">
        <v>1311</v>
      </c>
      <c r="B3" t="s">
        <v>1278</v>
      </c>
      <c r="C3" t="s">
        <v>1342</v>
      </c>
      <c r="D3" t="s">
        <v>1350</v>
      </c>
      <c r="E3" t="s">
        <v>1354</v>
      </c>
      <c r="F3" t="s">
        <v>1320</v>
      </c>
      <c r="G3">
        <v>0</v>
      </c>
      <c r="H3">
        <v>0</v>
      </c>
      <c r="I3">
        <v>0</v>
      </c>
      <c r="J3">
        <v>0</v>
      </c>
      <c r="K3">
        <v>0</v>
      </c>
      <c r="L3">
        <v>0</v>
      </c>
      <c r="M3" s="625">
        <v>4.2523300000000001E-4</v>
      </c>
      <c r="N3" s="625">
        <v>4.1495799999999999E-4</v>
      </c>
      <c r="O3" s="625">
        <v>4.0848399999999997E-4</v>
      </c>
      <c r="P3" s="625">
        <v>5.7368000000000002E-4</v>
      </c>
      <c r="Q3" s="625">
        <v>9.03975E-4</v>
      </c>
      <c r="R3">
        <v>1.34761E-3</v>
      </c>
      <c r="S3">
        <v>1.4493900000000001E-3</v>
      </c>
      <c r="T3">
        <v>1.2351899999999999E-3</v>
      </c>
      <c r="U3">
        <v>1.0931999999999999E-3</v>
      </c>
      <c r="V3" s="625">
        <v>9.2217299999999998E-4</v>
      </c>
      <c r="W3">
        <v>1.05813E-3</v>
      </c>
      <c r="X3">
        <v>1.2801799999999999E-3</v>
      </c>
      <c r="Y3">
        <v>1.4796099999999999E-3</v>
      </c>
      <c r="Z3">
        <v>1.58055E-3</v>
      </c>
      <c r="AA3">
        <v>1.5900700000000001E-3</v>
      </c>
      <c r="AB3" s="142" t="s">
        <v>1091</v>
      </c>
    </row>
    <row r="4" spans="1:30">
      <c r="A4" t="s">
        <v>1311</v>
      </c>
      <c r="B4" t="s">
        <v>1278</v>
      </c>
      <c r="C4" t="s">
        <v>1342</v>
      </c>
      <c r="D4" t="s">
        <v>1350</v>
      </c>
      <c r="E4" t="s">
        <v>1354</v>
      </c>
      <c r="F4" t="s">
        <v>1368</v>
      </c>
      <c r="G4">
        <v>0</v>
      </c>
      <c r="H4">
        <v>0</v>
      </c>
      <c r="I4">
        <v>0</v>
      </c>
      <c r="J4">
        <v>0</v>
      </c>
      <c r="K4">
        <v>0</v>
      </c>
      <c r="L4">
        <v>0</v>
      </c>
      <c r="M4" s="625">
        <v>5.3759999999999995E-4</v>
      </c>
      <c r="N4" s="625">
        <v>5.2461000000000001E-4</v>
      </c>
      <c r="O4" s="625">
        <v>5.1642500000000004E-4</v>
      </c>
      <c r="P4" s="625">
        <v>7.2527400000000004E-4</v>
      </c>
      <c r="Q4">
        <v>1.1428499999999999E-3</v>
      </c>
      <c r="R4">
        <v>1.70371E-3</v>
      </c>
      <c r="S4">
        <v>1.8323899999999999E-3</v>
      </c>
      <c r="T4">
        <v>1.5615900000000001E-3</v>
      </c>
      <c r="U4">
        <v>1.3820799999999999E-3</v>
      </c>
      <c r="V4">
        <v>1.1658599999999999E-3</v>
      </c>
      <c r="W4">
        <v>1.3377300000000001E-3</v>
      </c>
      <c r="X4">
        <v>1.6184700000000001E-3</v>
      </c>
      <c r="Y4">
        <v>1.8706E-3</v>
      </c>
      <c r="Z4">
        <v>1.9982099999999998E-3</v>
      </c>
      <c r="AA4">
        <v>2.0102499999999999E-3</v>
      </c>
      <c r="AB4" s="142" t="s">
        <v>1091</v>
      </c>
    </row>
    <row r="5" spans="1:30">
      <c r="A5" t="s">
        <v>1311</v>
      </c>
      <c r="B5" t="s">
        <v>1278</v>
      </c>
      <c r="C5" t="s">
        <v>1342</v>
      </c>
      <c r="D5" t="s">
        <v>1350</v>
      </c>
      <c r="E5" t="s">
        <v>1353</v>
      </c>
      <c r="F5" t="s">
        <v>1368</v>
      </c>
      <c r="G5">
        <v>0</v>
      </c>
      <c r="H5">
        <v>0</v>
      </c>
      <c r="I5">
        <v>0</v>
      </c>
      <c r="J5">
        <v>0</v>
      </c>
      <c r="K5">
        <v>0</v>
      </c>
      <c r="L5">
        <v>5.8115399999999996E-3</v>
      </c>
      <c r="M5">
        <v>1.065839E-2</v>
      </c>
      <c r="N5">
        <v>1.5695540000000001E-2</v>
      </c>
      <c r="O5">
        <v>2.1286800000000002E-2</v>
      </c>
      <c r="P5">
        <v>2.9722430000000001E-2</v>
      </c>
      <c r="Q5">
        <v>4.1936790000000002E-2</v>
      </c>
      <c r="R5">
        <v>5.7707899999999999E-2</v>
      </c>
      <c r="S5">
        <v>7.1065649999999994E-2</v>
      </c>
      <c r="T5">
        <v>8.1327678E-2</v>
      </c>
      <c r="U5">
        <v>9.0359834E-2</v>
      </c>
      <c r="V5">
        <v>9.6158841999999994E-2</v>
      </c>
      <c r="W5">
        <v>0.102479428</v>
      </c>
      <c r="X5">
        <v>0.10988643299999901</v>
      </c>
      <c r="Y5">
        <v>0.117018656</v>
      </c>
      <c r="Z5">
        <v>0.12349782500000001</v>
      </c>
      <c r="AA5">
        <v>0.12949746600000001</v>
      </c>
      <c r="AB5" s="142" t="s">
        <v>1091</v>
      </c>
    </row>
    <row r="6" spans="1:30">
      <c r="A6" t="s">
        <v>1311</v>
      </c>
      <c r="B6" t="s">
        <v>1278</v>
      </c>
      <c r="C6" t="s">
        <v>1342</v>
      </c>
      <c r="D6" t="s">
        <v>1350</v>
      </c>
      <c r="E6" t="s">
        <v>1352</v>
      </c>
      <c r="F6" t="s">
        <v>1365</v>
      </c>
      <c r="G6">
        <v>0</v>
      </c>
      <c r="H6">
        <v>0</v>
      </c>
      <c r="I6">
        <v>1.03561E-3</v>
      </c>
      <c r="J6">
        <v>1.6397899999999999E-3</v>
      </c>
      <c r="K6">
        <v>1.33775E-3</v>
      </c>
      <c r="L6">
        <v>1.9943249999999999E-3</v>
      </c>
      <c r="M6">
        <v>2.547508E-3</v>
      </c>
      <c r="N6">
        <v>3.090111E-3</v>
      </c>
      <c r="O6">
        <v>3.6724610000000001E-3</v>
      </c>
      <c r="P6">
        <v>4.6395050000000004E-3</v>
      </c>
      <c r="Q6">
        <v>6.323632E-3</v>
      </c>
      <c r="R6">
        <v>8.3624179999999999E-3</v>
      </c>
      <c r="S6">
        <v>1.0004642500000001E-2</v>
      </c>
      <c r="T6">
        <v>1.10942967999999E-2</v>
      </c>
      <c r="U6">
        <v>1.17849701E-2</v>
      </c>
      <c r="V6">
        <v>1.1845015299999999E-2</v>
      </c>
      <c r="W6">
        <v>1.1473591999999999E-2</v>
      </c>
      <c r="X6">
        <v>1.0766579599999999E-2</v>
      </c>
      <c r="Y6">
        <v>9.8684549999999999E-3</v>
      </c>
      <c r="Z6">
        <v>8.9485929999999995E-3</v>
      </c>
      <c r="AA6">
        <v>8.1139660000000002E-3</v>
      </c>
      <c r="AB6" s="142" t="s">
        <v>1091</v>
      </c>
    </row>
    <row r="7" spans="1:30">
      <c r="A7" t="s">
        <v>1311</v>
      </c>
      <c r="B7" t="s">
        <v>1278</v>
      </c>
      <c r="C7" t="s">
        <v>1342</v>
      </c>
      <c r="D7" t="s">
        <v>1350</v>
      </c>
      <c r="E7" t="s">
        <v>1352</v>
      </c>
      <c r="F7" t="s">
        <v>1316</v>
      </c>
      <c r="G7">
        <v>0</v>
      </c>
      <c r="H7">
        <v>0</v>
      </c>
      <c r="I7" s="625">
        <v>5.7933400000000003E-5</v>
      </c>
      <c r="J7" s="625">
        <v>9.1732399999999996E-5</v>
      </c>
      <c r="K7" s="625">
        <v>7.4835599999999999E-5</v>
      </c>
      <c r="L7" s="625">
        <v>1.1156539999999999E-4</v>
      </c>
      <c r="M7" s="625">
        <v>1.4260149999999999E-4</v>
      </c>
      <c r="N7" s="625">
        <v>1.7314899999999999E-4</v>
      </c>
      <c r="O7" s="625">
        <v>2.0608049999999901E-4</v>
      </c>
      <c r="P7" s="625">
        <v>2.6097259999999998E-4</v>
      </c>
      <c r="Q7" s="625">
        <v>3.5681439999999998E-4</v>
      </c>
      <c r="R7" s="625">
        <v>4.73234E-4</v>
      </c>
      <c r="S7" s="625">
        <v>5.6748715000000003E-4</v>
      </c>
      <c r="T7" s="625">
        <v>6.3049628999999995E-4</v>
      </c>
      <c r="U7" s="625">
        <v>6.7086548000000001E-4</v>
      </c>
      <c r="V7" s="625">
        <v>6.7539257000000003E-4</v>
      </c>
      <c r="W7" s="625">
        <v>6.5554760000000002E-4</v>
      </c>
      <c r="X7" s="625">
        <v>6.1672867999999997E-4</v>
      </c>
      <c r="Y7" s="625">
        <v>5.6691206999999997E-4</v>
      </c>
      <c r="Z7" s="625">
        <v>5.1554995999999998E-4</v>
      </c>
      <c r="AA7" s="625">
        <v>4.6871552000000001E-4</v>
      </c>
      <c r="AB7" s="142" t="s">
        <v>1091</v>
      </c>
    </row>
    <row r="8" spans="1:30">
      <c r="A8" t="s">
        <v>1311</v>
      </c>
      <c r="B8" t="s">
        <v>1278</v>
      </c>
      <c r="C8" t="s">
        <v>1342</v>
      </c>
      <c r="D8" t="s">
        <v>1350</v>
      </c>
      <c r="E8" t="s">
        <v>1351</v>
      </c>
      <c r="F8" t="s">
        <v>1368</v>
      </c>
      <c r="G8">
        <v>0</v>
      </c>
      <c r="H8">
        <v>0</v>
      </c>
      <c r="I8">
        <v>0</v>
      </c>
      <c r="J8">
        <v>0</v>
      </c>
      <c r="K8">
        <v>0</v>
      </c>
      <c r="L8">
        <v>0</v>
      </c>
      <c r="M8">
        <v>3.32941E-2</v>
      </c>
      <c r="N8">
        <v>5.7077099999999902E-2</v>
      </c>
      <c r="O8">
        <v>8.3298800000000006E-2</v>
      </c>
      <c r="P8">
        <v>0.1237077</v>
      </c>
      <c r="Q8">
        <v>0.18306899999999901</v>
      </c>
      <c r="R8">
        <v>0.2607815</v>
      </c>
      <c r="S8">
        <v>0.32386369999999998</v>
      </c>
      <c r="T8">
        <v>0.36758545999999998</v>
      </c>
      <c r="U8">
        <v>0.40374379999999999</v>
      </c>
      <c r="V8">
        <v>0.42462525000000001</v>
      </c>
      <c r="W8">
        <v>0.44790911</v>
      </c>
      <c r="X8">
        <v>0.47556725</v>
      </c>
      <c r="Y8">
        <v>0.50163164999999998</v>
      </c>
      <c r="Z8">
        <v>0.52542011999999905</v>
      </c>
      <c r="AA8">
        <v>0.54810492</v>
      </c>
      <c r="AB8" s="142" t="s">
        <v>1091</v>
      </c>
    </row>
    <row r="9" spans="1:30">
      <c r="A9" t="s">
        <v>1311</v>
      </c>
      <c r="B9" t="s">
        <v>1278</v>
      </c>
      <c r="C9" t="s">
        <v>1342</v>
      </c>
      <c r="D9" t="s">
        <v>1350</v>
      </c>
      <c r="E9" t="s">
        <v>1349</v>
      </c>
      <c r="F9" t="s">
        <v>1312</v>
      </c>
      <c r="G9">
        <v>0</v>
      </c>
      <c r="H9" s="625">
        <v>1.1100899999999999E-4</v>
      </c>
      <c r="I9" s="625">
        <v>2.0242900000000001E-4</v>
      </c>
      <c r="J9" s="625">
        <v>6.1490099999999995E-4</v>
      </c>
      <c r="K9">
        <v>2.2125600000000001E-3</v>
      </c>
      <c r="L9">
        <v>3.4901300000000001E-3</v>
      </c>
      <c r="M9">
        <v>4.3413089999999998E-3</v>
      </c>
      <c r="N9">
        <v>4.8842160000000003E-3</v>
      </c>
      <c r="O9">
        <v>5.1906670000000004E-3</v>
      </c>
      <c r="P9">
        <v>5.4306609999999998E-3</v>
      </c>
      <c r="Q9">
        <v>5.759864E-3</v>
      </c>
      <c r="R9">
        <v>6.19524799999999E-3</v>
      </c>
      <c r="S9">
        <v>6.4353919999999998E-3</v>
      </c>
      <c r="T9">
        <v>6.5128979999999996E-3</v>
      </c>
      <c r="U9">
        <v>6.6362189E-3</v>
      </c>
      <c r="V9">
        <v>6.5990713000000003E-3</v>
      </c>
      <c r="W9">
        <v>6.5268940999999997E-3</v>
      </c>
      <c r="X9">
        <v>6.4211441999999898E-3</v>
      </c>
      <c r="Y9">
        <v>6.2893502E-3</v>
      </c>
      <c r="Z9">
        <v>6.1653144999999996E-3</v>
      </c>
      <c r="AA9">
        <v>6.0663786000000001E-3</v>
      </c>
      <c r="AB9" s="142" t="s">
        <v>1091</v>
      </c>
    </row>
    <row r="10" spans="1:30">
      <c r="A10" t="s">
        <v>1311</v>
      </c>
      <c r="B10" t="s">
        <v>1278</v>
      </c>
      <c r="C10" t="s">
        <v>1342</v>
      </c>
      <c r="D10" t="s">
        <v>1350</v>
      </c>
      <c r="E10" t="s">
        <v>1349</v>
      </c>
      <c r="F10" t="s">
        <v>1362</v>
      </c>
      <c r="G10">
        <v>0</v>
      </c>
      <c r="H10">
        <v>4.2695900000000002E-3</v>
      </c>
      <c r="I10">
        <v>7.7857400000000002E-3</v>
      </c>
      <c r="J10">
        <v>2.36501E-2</v>
      </c>
      <c r="K10">
        <v>8.5098300000000002E-2</v>
      </c>
      <c r="L10">
        <v>0.13423599999999999</v>
      </c>
      <c r="M10">
        <v>0.1669736</v>
      </c>
      <c r="N10">
        <v>0.18785450000000001</v>
      </c>
      <c r="O10">
        <v>0.19964119999999999</v>
      </c>
      <c r="P10">
        <v>0.2088718</v>
      </c>
      <c r="Q10">
        <v>0.22153319999999899</v>
      </c>
      <c r="R10">
        <v>0.23827899999999999</v>
      </c>
      <c r="S10">
        <v>0.24751484000000001</v>
      </c>
      <c r="T10">
        <v>0.25049587000000001</v>
      </c>
      <c r="U10">
        <v>0.25523931</v>
      </c>
      <c r="V10">
        <v>0.25381040999999999</v>
      </c>
      <c r="W10">
        <v>0.25103432999999897</v>
      </c>
      <c r="X10">
        <v>0.24696731999999999</v>
      </c>
      <c r="Y10">
        <v>0.24189814999999901</v>
      </c>
      <c r="Z10">
        <v>0.23712771999999999</v>
      </c>
      <c r="AA10">
        <v>0.23332212999999999</v>
      </c>
      <c r="AB10" s="142" t="s">
        <v>1091</v>
      </c>
    </row>
    <row r="11" spans="1:30">
      <c r="A11" t="s">
        <v>1311</v>
      </c>
      <c r="B11" t="s">
        <v>1278</v>
      </c>
      <c r="C11" t="s">
        <v>1342</v>
      </c>
      <c r="D11" t="s">
        <v>1350</v>
      </c>
      <c r="E11" t="s">
        <v>1349</v>
      </c>
      <c r="F11" t="s">
        <v>1316</v>
      </c>
      <c r="G11">
        <v>0</v>
      </c>
      <c r="H11">
        <v>1.3577299999999999E-3</v>
      </c>
      <c r="I11">
        <v>2.4758699999999998E-3</v>
      </c>
      <c r="J11">
        <v>7.5207199999999998E-3</v>
      </c>
      <c r="K11">
        <v>2.70613E-2</v>
      </c>
      <c r="L11">
        <v>4.2687000000000003E-2</v>
      </c>
      <c r="M11">
        <v>5.3097599999999898E-2</v>
      </c>
      <c r="N11">
        <v>5.973767E-2</v>
      </c>
      <c r="O11">
        <v>6.3485899999999998E-2</v>
      </c>
      <c r="P11">
        <v>6.6421209999999994E-2</v>
      </c>
      <c r="Q11">
        <v>7.0447609999999994E-2</v>
      </c>
      <c r="R11">
        <v>7.577267E-2</v>
      </c>
      <c r="S11">
        <v>7.8709759999999906E-2</v>
      </c>
      <c r="T11">
        <v>7.9657644999999999E-2</v>
      </c>
      <c r="U11">
        <v>8.1166029000000001E-2</v>
      </c>
      <c r="V11">
        <v>8.0711690999999905E-2</v>
      </c>
      <c r="W11">
        <v>7.9828925999999995E-2</v>
      </c>
      <c r="X11">
        <v>7.8535602999999995E-2</v>
      </c>
      <c r="Y11">
        <v>7.6923704999999995E-2</v>
      </c>
      <c r="Z11">
        <v>7.5406597999999894E-2</v>
      </c>
      <c r="AA11">
        <v>7.4196327999999895E-2</v>
      </c>
      <c r="AB11" s="142" t="s">
        <v>1091</v>
      </c>
    </row>
    <row r="12" spans="1:30">
      <c r="A12" t="s">
        <v>1311</v>
      </c>
      <c r="B12" t="s">
        <v>1278</v>
      </c>
      <c r="C12" t="s">
        <v>1342</v>
      </c>
      <c r="D12" t="s">
        <v>1348</v>
      </c>
      <c r="E12" t="s">
        <v>1348</v>
      </c>
      <c r="F12" t="s">
        <v>1367</v>
      </c>
      <c r="G12">
        <v>0</v>
      </c>
      <c r="H12">
        <v>0</v>
      </c>
      <c r="I12">
        <v>0</v>
      </c>
      <c r="J12">
        <v>0</v>
      </c>
      <c r="K12">
        <v>0</v>
      </c>
      <c r="L12">
        <v>0</v>
      </c>
      <c r="M12">
        <v>2.2109899999999999E-3</v>
      </c>
      <c r="N12">
        <v>6.6295199999999999E-3</v>
      </c>
      <c r="O12">
        <v>1.332448E-2</v>
      </c>
      <c r="P12">
        <v>2.5694929999999901E-2</v>
      </c>
      <c r="Q12">
        <v>4.9291069999999999E-2</v>
      </c>
      <c r="R12">
        <v>9.184349E-2</v>
      </c>
      <c r="S12">
        <v>0.14432898999999999</v>
      </c>
      <c r="T12">
        <v>0.19715169099999999</v>
      </c>
      <c r="U12">
        <v>0.25304507700000001</v>
      </c>
      <c r="V12">
        <v>0.30421754299999998</v>
      </c>
      <c r="W12">
        <v>0.36756256999999998</v>
      </c>
      <c r="X12">
        <v>0.45069233399999997</v>
      </c>
      <c r="Y12">
        <v>0.54698365999999998</v>
      </c>
      <c r="Z12">
        <v>0.64525138000000004</v>
      </c>
      <c r="AA12">
        <v>0.73901879999999998</v>
      </c>
      <c r="AB12" s="142" t="s">
        <v>1091</v>
      </c>
    </row>
    <row r="13" spans="1:30">
      <c r="A13" t="s">
        <v>1311</v>
      </c>
      <c r="B13" t="s">
        <v>1278</v>
      </c>
      <c r="C13" t="s">
        <v>1342</v>
      </c>
      <c r="D13" t="s">
        <v>1347</v>
      </c>
      <c r="E13" t="s">
        <v>1347</v>
      </c>
      <c r="F13" t="s">
        <v>1366</v>
      </c>
      <c r="G13">
        <v>0</v>
      </c>
      <c r="H13">
        <v>0</v>
      </c>
      <c r="I13">
        <v>0</v>
      </c>
      <c r="J13">
        <v>0</v>
      </c>
      <c r="K13">
        <v>0</v>
      </c>
      <c r="L13">
        <v>0</v>
      </c>
      <c r="M13">
        <v>4.5746700000000003E-3</v>
      </c>
      <c r="N13">
        <v>1.434706E-2</v>
      </c>
      <c r="O13">
        <v>2.9461149999999998E-2</v>
      </c>
      <c r="P13">
        <v>5.8153639999999999E-2</v>
      </c>
      <c r="Q13">
        <v>0.11594137</v>
      </c>
      <c r="R13">
        <v>0.22461144999999999</v>
      </c>
      <c r="S13">
        <v>0.36118419000000002</v>
      </c>
      <c r="T13">
        <v>0.48813073099999998</v>
      </c>
      <c r="U13">
        <v>0.60587480900000001</v>
      </c>
      <c r="V13">
        <v>0.69897712099999998</v>
      </c>
      <c r="W13">
        <v>0.80115609199999904</v>
      </c>
      <c r="X13">
        <v>0.91587960999999996</v>
      </c>
      <c r="Y13">
        <v>1.0451876</v>
      </c>
      <c r="Z13">
        <v>1.1865862899999999</v>
      </c>
      <c r="AA13">
        <v>1.3313846199999999</v>
      </c>
      <c r="AB13" s="142" t="s">
        <v>1091</v>
      </c>
    </row>
    <row r="14" spans="1:30">
      <c r="A14" t="s">
        <v>1311</v>
      </c>
      <c r="B14" t="s">
        <v>1278</v>
      </c>
      <c r="C14" t="s">
        <v>1342</v>
      </c>
      <c r="D14" t="s">
        <v>1341</v>
      </c>
      <c r="E14" t="s">
        <v>1341</v>
      </c>
      <c r="F14" t="s">
        <v>1312</v>
      </c>
      <c r="G14">
        <v>0</v>
      </c>
      <c r="H14">
        <v>0</v>
      </c>
      <c r="I14">
        <v>6.4046099999999998E-3</v>
      </c>
      <c r="J14">
        <v>1.48594E-2</v>
      </c>
      <c r="K14">
        <v>1.8166499999999999E-2</v>
      </c>
      <c r="L14">
        <v>2.4646870000000001E-2</v>
      </c>
      <c r="M14">
        <v>3.1634309999999999E-2</v>
      </c>
      <c r="N14">
        <v>3.7829809999999998E-2</v>
      </c>
      <c r="O14">
        <v>4.2811149999999999E-2</v>
      </c>
      <c r="P14">
        <v>4.8317579999999999E-2</v>
      </c>
      <c r="Q14">
        <v>5.4667159999999999E-2</v>
      </c>
      <c r="R14">
        <v>6.1045080000000002E-2</v>
      </c>
      <c r="S14">
        <v>6.6401020000000005E-2</v>
      </c>
      <c r="T14">
        <v>6.9853372999999996E-2</v>
      </c>
      <c r="U14">
        <v>7.2449134999999998E-2</v>
      </c>
      <c r="V14">
        <v>7.3550398000000003E-2</v>
      </c>
      <c r="W14">
        <v>7.4075781999999896E-2</v>
      </c>
      <c r="X14">
        <v>7.4125363E-2</v>
      </c>
      <c r="Y14">
        <v>7.3774434E-2</v>
      </c>
      <c r="Z14">
        <v>7.3075366000000003E-2</v>
      </c>
      <c r="AA14">
        <v>7.2258736000000004E-2</v>
      </c>
      <c r="AB14" s="142" t="s">
        <v>1091</v>
      </c>
    </row>
    <row r="15" spans="1:30">
      <c r="A15" t="s">
        <v>1311</v>
      </c>
      <c r="B15" t="s">
        <v>1278</v>
      </c>
      <c r="C15" t="s">
        <v>1342</v>
      </c>
      <c r="D15" t="s">
        <v>1341</v>
      </c>
      <c r="E15" t="s">
        <v>1341</v>
      </c>
      <c r="F15" t="s">
        <v>1343</v>
      </c>
      <c r="G15">
        <v>2.5310100000000002</v>
      </c>
      <c r="H15">
        <v>5.2748900000000001</v>
      </c>
      <c r="I15">
        <v>6.8702199999999998</v>
      </c>
      <c r="J15">
        <v>8.8746399999999994</v>
      </c>
      <c r="K15">
        <v>9.4691100000000006</v>
      </c>
      <c r="L15">
        <v>10.27304</v>
      </c>
      <c r="M15">
        <v>11.722919999999901</v>
      </c>
      <c r="N15">
        <v>12.893140000000001</v>
      </c>
      <c r="O15">
        <v>13.619529999999999</v>
      </c>
      <c r="P15">
        <v>14.088839999999999</v>
      </c>
      <c r="Q15">
        <v>14.278600000000001</v>
      </c>
      <c r="R15">
        <v>14.353192999999999</v>
      </c>
      <c r="S15">
        <v>14.585174</v>
      </c>
      <c r="T15">
        <v>14.8464597</v>
      </c>
      <c r="U15">
        <v>15.068007100000001</v>
      </c>
      <c r="V15">
        <v>15.272083599999901</v>
      </c>
      <c r="W15">
        <v>15.352071599999899</v>
      </c>
      <c r="X15">
        <v>15.327595799999999</v>
      </c>
      <c r="Y15">
        <v>15.216902999999901</v>
      </c>
      <c r="Z15">
        <v>15.035401999999999</v>
      </c>
      <c r="AA15">
        <v>14.833199</v>
      </c>
      <c r="AB15" s="142" t="s">
        <v>1091</v>
      </c>
    </row>
    <row r="16" spans="1:30">
      <c r="A16" t="s">
        <v>1311</v>
      </c>
      <c r="B16" t="s">
        <v>1278</v>
      </c>
      <c r="C16" t="s">
        <v>1342</v>
      </c>
      <c r="D16" t="s">
        <v>1341</v>
      </c>
      <c r="E16" t="s">
        <v>1341</v>
      </c>
      <c r="F16" t="s">
        <v>1316</v>
      </c>
      <c r="G16">
        <v>0</v>
      </c>
      <c r="H16">
        <v>0</v>
      </c>
      <c r="I16">
        <v>5.4332499999999999E-2</v>
      </c>
      <c r="J16">
        <v>0.182336</v>
      </c>
      <c r="K16">
        <v>0.19166900000000001</v>
      </c>
      <c r="L16">
        <v>0.20237529999999901</v>
      </c>
      <c r="M16">
        <v>0.22706460000000001</v>
      </c>
      <c r="N16">
        <v>0.24644449999999901</v>
      </c>
      <c r="O16">
        <v>0.25730219999999998</v>
      </c>
      <c r="P16">
        <v>0.2619512</v>
      </c>
      <c r="Q16">
        <v>0.25964169999999998</v>
      </c>
      <c r="R16">
        <v>0.2550017</v>
      </c>
      <c r="S16">
        <v>0.25514420999999998</v>
      </c>
      <c r="T16">
        <v>0.25796718000000002</v>
      </c>
      <c r="U16">
        <v>0.26081699000000003</v>
      </c>
      <c r="V16">
        <v>0.2647813</v>
      </c>
      <c r="W16">
        <v>0.26667296000000001</v>
      </c>
      <c r="X16">
        <v>0.26685139000000002</v>
      </c>
      <c r="Y16">
        <v>0.26558799999999999</v>
      </c>
      <c r="Z16">
        <v>0.26307139999999901</v>
      </c>
      <c r="AA16">
        <v>0.26013132999999999</v>
      </c>
      <c r="AB16" s="142" t="s">
        <v>1091</v>
      </c>
    </row>
    <row r="17" spans="1:28">
      <c r="A17" t="s">
        <v>1311</v>
      </c>
      <c r="B17" t="s">
        <v>1278</v>
      </c>
      <c r="C17" t="s">
        <v>1365</v>
      </c>
      <c r="D17" t="s">
        <v>1365</v>
      </c>
      <c r="E17" t="s">
        <v>1364</v>
      </c>
      <c r="F17" t="s">
        <v>1363</v>
      </c>
      <c r="G17">
        <v>0</v>
      </c>
      <c r="H17">
        <v>0</v>
      </c>
      <c r="I17">
        <v>0.147647</v>
      </c>
      <c r="J17">
        <v>0.23378499999999999</v>
      </c>
      <c r="K17">
        <v>0.190723</v>
      </c>
      <c r="L17">
        <v>0.284331</v>
      </c>
      <c r="M17">
        <v>0.36319800000000002</v>
      </c>
      <c r="N17">
        <v>0.44055800000000001</v>
      </c>
      <c r="O17">
        <v>0.52358300000000002</v>
      </c>
      <c r="P17">
        <v>0.66145399999999999</v>
      </c>
      <c r="Q17">
        <v>0.901559</v>
      </c>
      <c r="R17">
        <v>1.1922299999999999</v>
      </c>
      <c r="S17">
        <v>1.4263600000000001</v>
      </c>
      <c r="T17">
        <v>1.5817099999999999</v>
      </c>
      <c r="U17">
        <v>1.68018</v>
      </c>
      <c r="V17">
        <v>1.6887399999999999</v>
      </c>
      <c r="W17">
        <v>1.6357900000000001</v>
      </c>
      <c r="X17">
        <v>1.5349900000000001</v>
      </c>
      <c r="Y17">
        <v>1.4069400000000001</v>
      </c>
      <c r="Z17">
        <v>1.2758</v>
      </c>
      <c r="AA17">
        <v>1.1568099999999999</v>
      </c>
      <c r="AB17" s="142" t="s">
        <v>1360</v>
      </c>
    </row>
    <row r="18" spans="1:28">
      <c r="A18" t="s">
        <v>1311</v>
      </c>
      <c r="B18" t="s">
        <v>1278</v>
      </c>
      <c r="C18" t="s">
        <v>1362</v>
      </c>
      <c r="D18" t="s">
        <v>1362</v>
      </c>
      <c r="E18" t="s">
        <v>1362</v>
      </c>
      <c r="F18" t="s">
        <v>1361</v>
      </c>
      <c r="G18">
        <v>0</v>
      </c>
      <c r="H18">
        <v>0.477298</v>
      </c>
      <c r="I18">
        <v>0.87036800000000003</v>
      </c>
      <c r="J18">
        <v>2.64384</v>
      </c>
      <c r="K18">
        <v>9.5131399999999999</v>
      </c>
      <c r="L18">
        <v>15.0062</v>
      </c>
      <c r="M18">
        <v>18.666</v>
      </c>
      <c r="N18">
        <v>21.000299999999999</v>
      </c>
      <c r="O18">
        <v>22.317900000000002</v>
      </c>
      <c r="P18">
        <v>23.349799999999998</v>
      </c>
      <c r="Q18">
        <v>24.7652</v>
      </c>
      <c r="R18">
        <v>26.6372</v>
      </c>
      <c r="S18">
        <v>27.669699999999999</v>
      </c>
      <c r="T18">
        <v>28.0029</v>
      </c>
      <c r="U18">
        <v>28.533200000000001</v>
      </c>
      <c r="V18">
        <v>28.3735</v>
      </c>
      <c r="W18">
        <v>28.063099999999999</v>
      </c>
      <c r="X18">
        <v>27.608499999999999</v>
      </c>
      <c r="Y18">
        <v>27.041799999999999</v>
      </c>
      <c r="Z18">
        <v>26.508500000000002</v>
      </c>
      <c r="AA18">
        <v>26.083100000000002</v>
      </c>
      <c r="AB18" s="142" t="s">
        <v>1360</v>
      </c>
    </row>
    <row r="19" spans="1:28">
      <c r="A19" t="s">
        <v>1311</v>
      </c>
      <c r="B19" t="s">
        <v>1278</v>
      </c>
      <c r="C19" t="s">
        <v>1343</v>
      </c>
      <c r="D19" t="s">
        <v>1359</v>
      </c>
      <c r="E19" t="s">
        <v>1359</v>
      </c>
      <c r="F19" t="s">
        <v>138</v>
      </c>
      <c r="G19">
        <v>1.48909</v>
      </c>
      <c r="H19">
        <v>1.58741</v>
      </c>
      <c r="I19">
        <v>1.8671199999999999</v>
      </c>
      <c r="J19">
        <v>1.7888500000000001</v>
      </c>
      <c r="K19">
        <v>1.51111</v>
      </c>
      <c r="L19">
        <v>2.0348600000000001</v>
      </c>
      <c r="M19">
        <v>2.27176</v>
      </c>
      <c r="N19">
        <v>2.4498799999999998</v>
      </c>
      <c r="O19">
        <v>2.5857000000000001</v>
      </c>
      <c r="P19">
        <v>2.7730899999999998</v>
      </c>
      <c r="Q19">
        <v>2.9079299999999999</v>
      </c>
      <c r="R19">
        <v>3.08582</v>
      </c>
      <c r="S19">
        <v>3.0681600000000002</v>
      </c>
      <c r="T19">
        <v>3.01999</v>
      </c>
      <c r="U19">
        <v>3.0073300000000001</v>
      </c>
      <c r="V19">
        <v>3.0942400000000001</v>
      </c>
      <c r="W19">
        <v>3.1972999999999998</v>
      </c>
      <c r="X19">
        <v>3.2802699999999998</v>
      </c>
      <c r="Y19">
        <v>3.42143</v>
      </c>
      <c r="Z19">
        <v>3.57707</v>
      </c>
      <c r="AA19">
        <v>3.7536999999999998</v>
      </c>
      <c r="AB19" s="142" t="s">
        <v>1091</v>
      </c>
    </row>
    <row r="20" spans="1:28">
      <c r="A20" t="s">
        <v>1311</v>
      </c>
      <c r="B20" t="s">
        <v>1278</v>
      </c>
      <c r="C20" t="s">
        <v>1343</v>
      </c>
      <c r="D20" t="s">
        <v>1358</v>
      </c>
      <c r="E20" t="s">
        <v>1358</v>
      </c>
      <c r="F20" t="s">
        <v>1357</v>
      </c>
      <c r="G20">
        <v>1.04192</v>
      </c>
      <c r="H20">
        <v>3.6874699999999998</v>
      </c>
      <c r="I20">
        <v>5.0030999999999999</v>
      </c>
      <c r="J20">
        <v>7.0857900000000003</v>
      </c>
      <c r="K20">
        <v>7.9580099999999998</v>
      </c>
      <c r="L20">
        <v>8.2381799999999998</v>
      </c>
      <c r="M20">
        <v>9.4511599999999998</v>
      </c>
      <c r="N20">
        <v>10.443199999999999</v>
      </c>
      <c r="O20">
        <v>11.033799999999999</v>
      </c>
      <c r="P20">
        <v>11.315799999999999</v>
      </c>
      <c r="Q20">
        <v>11.370699999999999</v>
      </c>
      <c r="R20">
        <v>11.2674</v>
      </c>
      <c r="S20">
        <v>11.516999999999999</v>
      </c>
      <c r="T20">
        <v>11.826499999999999</v>
      </c>
      <c r="U20">
        <v>12.060700000000001</v>
      </c>
      <c r="V20">
        <v>12.1778</v>
      </c>
      <c r="W20">
        <v>12.1548</v>
      </c>
      <c r="X20">
        <v>12.0473</v>
      </c>
      <c r="Y20">
        <v>11.795500000000001</v>
      </c>
      <c r="Z20">
        <v>11.458299999999999</v>
      </c>
      <c r="AA20">
        <v>11.079499999999999</v>
      </c>
      <c r="AB20" s="142" t="s">
        <v>1091</v>
      </c>
    </row>
    <row r="22" spans="1:28">
      <c r="A22" s="563" t="s">
        <v>1356</v>
      </c>
      <c r="B22" s="562"/>
      <c r="C22" s="562"/>
      <c r="D22" s="562"/>
      <c r="E22" s="562"/>
      <c r="F22" s="562"/>
      <c r="G22" s="562"/>
      <c r="H22" s="562"/>
      <c r="I22" s="562"/>
      <c r="J22" s="562"/>
      <c r="K22" s="562"/>
      <c r="L22" s="562"/>
      <c r="M22" s="562"/>
      <c r="N22" s="562"/>
      <c r="O22" s="562"/>
      <c r="P22" s="562"/>
      <c r="Q22" s="562"/>
      <c r="R22" s="562"/>
      <c r="S22" s="562"/>
      <c r="T22" s="562"/>
      <c r="U22" s="562"/>
      <c r="V22" s="562"/>
      <c r="W22" s="562"/>
      <c r="X22" s="562"/>
      <c r="Y22" s="562"/>
      <c r="Z22" s="562"/>
      <c r="AA22" s="626"/>
      <c r="AB22" s="626"/>
    </row>
    <row r="23" spans="1:28">
      <c r="A23" s="1" t="s">
        <v>1338</v>
      </c>
      <c r="B23" s="1" t="s">
        <v>1337</v>
      </c>
      <c r="C23" s="1" t="s">
        <v>1336</v>
      </c>
      <c r="D23" s="1" t="s">
        <v>1345</v>
      </c>
      <c r="E23" s="1" t="s">
        <v>1355</v>
      </c>
      <c r="F23" s="1" t="s">
        <v>1344</v>
      </c>
      <c r="G23" s="1">
        <v>1990</v>
      </c>
      <c r="H23" s="1">
        <v>2005</v>
      </c>
      <c r="I23" s="1">
        <v>2010</v>
      </c>
      <c r="J23" s="1">
        <v>2015</v>
      </c>
      <c r="K23" s="7">
        <v>2021</v>
      </c>
      <c r="L23" s="1">
        <v>2025</v>
      </c>
      <c r="M23" s="1">
        <v>2030</v>
      </c>
      <c r="N23" s="1">
        <v>2035</v>
      </c>
      <c r="O23" s="1">
        <v>2040</v>
      </c>
      <c r="P23" s="1">
        <v>2045</v>
      </c>
      <c r="Q23" s="1">
        <v>2050</v>
      </c>
      <c r="R23" s="1">
        <v>2055</v>
      </c>
      <c r="S23" s="1">
        <v>2060</v>
      </c>
      <c r="T23" s="1">
        <v>2065</v>
      </c>
      <c r="U23" s="1">
        <v>2070</v>
      </c>
      <c r="V23" s="1">
        <v>2075</v>
      </c>
      <c r="W23" s="1">
        <v>2080</v>
      </c>
      <c r="X23" s="1">
        <v>2085</v>
      </c>
      <c r="Y23" s="1">
        <v>2090</v>
      </c>
      <c r="Z23" s="1">
        <v>2095</v>
      </c>
      <c r="AA23" s="1">
        <v>2100</v>
      </c>
      <c r="AB23" s="550" t="s">
        <v>22</v>
      </c>
    </row>
    <row r="24" spans="1:28">
      <c r="A24" t="s">
        <v>1311</v>
      </c>
      <c r="B24" t="s">
        <v>1278</v>
      </c>
      <c r="C24" t="s">
        <v>1342</v>
      </c>
      <c r="D24" t="s">
        <v>1350</v>
      </c>
      <c r="E24" t="s">
        <v>1342</v>
      </c>
      <c r="F24" t="s">
        <v>1354</v>
      </c>
      <c r="G24">
        <v>0</v>
      </c>
      <c r="H24">
        <v>0</v>
      </c>
      <c r="I24">
        <v>0</v>
      </c>
      <c r="J24">
        <v>0</v>
      </c>
      <c r="K24">
        <v>0</v>
      </c>
      <c r="L24">
        <v>0</v>
      </c>
      <c r="M24" s="625">
        <v>5.2097299999999999E-4</v>
      </c>
      <c r="N24" s="625">
        <v>5.0838499999999998E-4</v>
      </c>
      <c r="O24" s="625">
        <v>5.0045299999999999E-4</v>
      </c>
      <c r="P24" s="625">
        <v>7.0284299999999998E-4</v>
      </c>
      <c r="Q24">
        <v>1.1075E-3</v>
      </c>
      <c r="R24">
        <v>1.65102E-3</v>
      </c>
      <c r="S24">
        <v>1.7757199999999999E-3</v>
      </c>
      <c r="T24">
        <v>1.51329E-3</v>
      </c>
      <c r="U24">
        <v>1.3393299999999999E-3</v>
      </c>
      <c r="V24">
        <v>1.1298E-3</v>
      </c>
      <c r="W24">
        <v>1.2963600000000001E-3</v>
      </c>
      <c r="X24">
        <v>1.5684099999999999E-3</v>
      </c>
      <c r="Y24">
        <v>1.8127499999999999E-3</v>
      </c>
      <c r="Z24">
        <v>1.93641E-3</v>
      </c>
      <c r="AA24">
        <v>1.9480700000000001E-3</v>
      </c>
      <c r="AB24" s="142" t="s">
        <v>1091</v>
      </c>
    </row>
    <row r="25" spans="1:28">
      <c r="A25" t="s">
        <v>1311</v>
      </c>
      <c r="B25" t="s">
        <v>1278</v>
      </c>
      <c r="C25" t="s">
        <v>1342</v>
      </c>
      <c r="D25" t="s">
        <v>1350</v>
      </c>
      <c r="E25" t="s">
        <v>1342</v>
      </c>
      <c r="F25" t="s">
        <v>1353</v>
      </c>
      <c r="G25">
        <v>0</v>
      </c>
      <c r="H25">
        <v>0</v>
      </c>
      <c r="I25">
        <v>0</v>
      </c>
      <c r="J25">
        <v>0</v>
      </c>
      <c r="K25">
        <v>0</v>
      </c>
      <c r="L25">
        <v>2.9635600000000001E-3</v>
      </c>
      <c r="M25">
        <v>5.45906E-3</v>
      </c>
      <c r="N25">
        <v>8.0712300000000004E-3</v>
      </c>
      <c r="O25">
        <v>1.099055E-2</v>
      </c>
      <c r="P25">
        <v>1.5429190000000001E-2</v>
      </c>
      <c r="Q25">
        <v>2.1921550000000001E-2</v>
      </c>
      <c r="R25">
        <v>3.0406349999999999E-2</v>
      </c>
      <c r="S25">
        <v>3.7718696999999898E-2</v>
      </c>
      <c r="T25">
        <v>4.3433653000000003E-2</v>
      </c>
      <c r="U25">
        <v>4.8543050999999997E-2</v>
      </c>
      <c r="V25">
        <v>5.1949458999999899E-2</v>
      </c>
      <c r="W25">
        <v>5.5746364999999999E-2</v>
      </c>
      <c r="X25">
        <v>6.0282157000000003E-2</v>
      </c>
      <c r="Y25">
        <v>6.4787554999999997E-2</v>
      </c>
      <c r="Z25">
        <v>6.8983567999999995E-2</v>
      </c>
      <c r="AA25">
        <v>7.2925165E-2</v>
      </c>
      <c r="AB25" s="142" t="s">
        <v>1091</v>
      </c>
    </row>
    <row r="26" spans="1:28">
      <c r="A26" t="s">
        <v>1311</v>
      </c>
      <c r="B26" t="s">
        <v>1278</v>
      </c>
      <c r="C26" t="s">
        <v>1342</v>
      </c>
      <c r="D26" t="s">
        <v>1350</v>
      </c>
      <c r="E26" t="s">
        <v>1342</v>
      </c>
      <c r="F26" t="s">
        <v>1352</v>
      </c>
      <c r="G26">
        <v>0</v>
      </c>
      <c r="H26">
        <v>0</v>
      </c>
      <c r="I26">
        <v>1.00457E-3</v>
      </c>
      <c r="J26">
        <v>1.5906399999999999E-3</v>
      </c>
      <c r="K26">
        <v>1.29765E-3</v>
      </c>
      <c r="L26">
        <v>1.9345429999999999E-3</v>
      </c>
      <c r="M26">
        <v>2.4711749999999999E-3</v>
      </c>
      <c r="N26">
        <v>2.9975919999999999E-3</v>
      </c>
      <c r="O26">
        <v>3.5626179999999901E-3</v>
      </c>
      <c r="P26">
        <v>4.5009630000000002E-3</v>
      </c>
      <c r="Q26">
        <v>6.1352029999999997E-3</v>
      </c>
      <c r="R26">
        <v>8.1137550000000003E-3</v>
      </c>
      <c r="S26">
        <v>9.7076288999999993E-3</v>
      </c>
      <c r="T26">
        <v>1.0765381799999999E-2</v>
      </c>
      <c r="U26">
        <v>1.14359778E-2</v>
      </c>
      <c r="V26">
        <v>1.1494645499999999E-2</v>
      </c>
      <c r="W26">
        <v>1.11347088E-2</v>
      </c>
      <c r="X26">
        <v>1.0449176399999999E-2</v>
      </c>
      <c r="Y26">
        <v>9.5781168999999992E-3</v>
      </c>
      <c r="Z26">
        <v>8.6858559999999901E-3</v>
      </c>
      <c r="AA26">
        <v>7.8762069999999997E-3</v>
      </c>
      <c r="AB26" s="142" t="s">
        <v>1091</v>
      </c>
    </row>
    <row r="27" spans="1:28">
      <c r="A27" t="s">
        <v>1311</v>
      </c>
      <c r="B27" t="s">
        <v>1278</v>
      </c>
      <c r="C27" t="s">
        <v>1342</v>
      </c>
      <c r="D27" t="s">
        <v>1350</v>
      </c>
      <c r="E27" t="s">
        <v>1342</v>
      </c>
      <c r="F27" t="s">
        <v>1351</v>
      </c>
      <c r="G27">
        <v>0</v>
      </c>
      <c r="H27">
        <v>0</v>
      </c>
      <c r="I27">
        <v>0</v>
      </c>
      <c r="J27">
        <v>0</v>
      </c>
      <c r="K27">
        <v>0</v>
      </c>
      <c r="L27">
        <v>0</v>
      </c>
      <c r="M27">
        <v>1.63372E-2</v>
      </c>
      <c r="N27">
        <v>2.81558999999999E-2</v>
      </c>
      <c r="O27">
        <v>4.1292299999999997E-2</v>
      </c>
      <c r="P27">
        <v>6.17073E-2</v>
      </c>
      <c r="Q27">
        <v>9.2014299999999993E-2</v>
      </c>
      <c r="R27">
        <v>0.13216620000000001</v>
      </c>
      <c r="S27">
        <v>0.16543123999999901</v>
      </c>
      <c r="T27">
        <v>0.18913689</v>
      </c>
      <c r="U27">
        <v>0.20925001499999901</v>
      </c>
      <c r="V27">
        <v>0.22162572699999999</v>
      </c>
      <c r="W27">
        <v>0.23579888899999901</v>
      </c>
      <c r="X27">
        <v>0.253021618</v>
      </c>
      <c r="Y27">
        <v>0.26999434999999999</v>
      </c>
      <c r="Z27">
        <v>0.28598122999999998</v>
      </c>
      <c r="AA27">
        <v>0.30141068999999998</v>
      </c>
      <c r="AB27" s="142" t="s">
        <v>1091</v>
      </c>
    </row>
    <row r="28" spans="1:28">
      <c r="A28" t="s">
        <v>1311</v>
      </c>
      <c r="B28" t="s">
        <v>1278</v>
      </c>
      <c r="C28" t="s">
        <v>1342</v>
      </c>
      <c r="D28" t="s">
        <v>1350</v>
      </c>
      <c r="E28" t="s">
        <v>1342</v>
      </c>
      <c r="F28" t="s">
        <v>1349</v>
      </c>
      <c r="G28">
        <v>0</v>
      </c>
      <c r="H28">
        <v>4.2695900000000002E-3</v>
      </c>
      <c r="I28">
        <v>7.7857400000000002E-3</v>
      </c>
      <c r="J28">
        <v>2.36501E-2</v>
      </c>
      <c r="K28">
        <v>8.5098300000000002E-2</v>
      </c>
      <c r="L28">
        <v>0.13423599999999999</v>
      </c>
      <c r="M28">
        <v>0.1669736</v>
      </c>
      <c r="N28">
        <v>0.18785450000000001</v>
      </c>
      <c r="O28">
        <v>0.19964119999999999</v>
      </c>
      <c r="P28">
        <v>0.2088718</v>
      </c>
      <c r="Q28">
        <v>0.22153319999999899</v>
      </c>
      <c r="R28">
        <v>0.23827899999999999</v>
      </c>
      <c r="S28">
        <v>0.24751484000000001</v>
      </c>
      <c r="T28">
        <v>0.25049587000000001</v>
      </c>
      <c r="U28">
        <v>0.25523931</v>
      </c>
      <c r="V28">
        <v>0.25381040999999999</v>
      </c>
      <c r="W28">
        <v>0.25103432999999897</v>
      </c>
      <c r="X28">
        <v>0.24696731999999999</v>
      </c>
      <c r="Y28">
        <v>0.24189814999999901</v>
      </c>
      <c r="Z28">
        <v>0.23712771999999999</v>
      </c>
      <c r="AA28">
        <v>0.23332212999999999</v>
      </c>
      <c r="AB28" s="142" t="s">
        <v>1091</v>
      </c>
    </row>
    <row r="29" spans="1:28">
      <c r="A29" t="s">
        <v>1311</v>
      </c>
      <c r="B29" t="s">
        <v>1278</v>
      </c>
      <c r="C29" t="s">
        <v>1342</v>
      </c>
      <c r="D29" t="s">
        <v>1348</v>
      </c>
      <c r="E29" t="s">
        <v>1342</v>
      </c>
      <c r="F29" t="s">
        <v>1348</v>
      </c>
      <c r="G29">
        <v>0</v>
      </c>
      <c r="H29">
        <v>0</v>
      </c>
      <c r="I29">
        <v>0</v>
      </c>
      <c r="J29">
        <v>0</v>
      </c>
      <c r="K29">
        <v>0</v>
      </c>
      <c r="L29">
        <v>0</v>
      </c>
      <c r="M29">
        <v>1.0519500000000001E-3</v>
      </c>
      <c r="N29">
        <v>3.1644899999999998E-3</v>
      </c>
      <c r="O29">
        <v>6.3811099999999997E-3</v>
      </c>
      <c r="P29">
        <v>1.2353960000000001E-2</v>
      </c>
      <c r="Q29">
        <v>2.380411E-2</v>
      </c>
      <c r="R29">
        <v>4.4558952999999998E-2</v>
      </c>
      <c r="S29">
        <v>7.0300419000000003E-2</v>
      </c>
      <c r="T29">
        <v>9.6365680999999995E-2</v>
      </c>
      <c r="U29">
        <v>0.12412561</v>
      </c>
      <c r="V29">
        <v>0.149751517</v>
      </c>
      <c r="W29">
        <v>0.18172532899999999</v>
      </c>
      <c r="X29">
        <v>0.224001221</v>
      </c>
      <c r="Y29">
        <v>0.27335240300000002</v>
      </c>
      <c r="Z29">
        <v>0.32411870399999998</v>
      </c>
      <c r="AA29">
        <v>0.37296307000000001</v>
      </c>
      <c r="AB29" s="142" t="s">
        <v>1091</v>
      </c>
    </row>
    <row r="30" spans="1:28">
      <c r="A30" t="s">
        <v>1311</v>
      </c>
      <c r="B30" t="s">
        <v>1278</v>
      </c>
      <c r="C30" t="s">
        <v>1342</v>
      </c>
      <c r="D30" t="s">
        <v>1347</v>
      </c>
      <c r="E30" t="s">
        <v>1342</v>
      </c>
      <c r="F30" t="s">
        <v>1347</v>
      </c>
      <c r="G30">
        <v>0</v>
      </c>
      <c r="H30">
        <v>0</v>
      </c>
      <c r="I30">
        <v>0</v>
      </c>
      <c r="J30">
        <v>0</v>
      </c>
      <c r="K30">
        <v>0</v>
      </c>
      <c r="L30">
        <v>0</v>
      </c>
      <c r="M30">
        <v>2.7792699999999999E-3</v>
      </c>
      <c r="N30">
        <v>8.7459900000000004E-3</v>
      </c>
      <c r="O30">
        <v>1.8019739999999999E-2</v>
      </c>
      <c r="P30">
        <v>3.5711399999999997E-2</v>
      </c>
      <c r="Q30">
        <v>7.1520039999999993E-2</v>
      </c>
      <c r="R30">
        <v>0.13920038000000001</v>
      </c>
      <c r="S30">
        <v>0.22472650999999999</v>
      </c>
      <c r="T30">
        <v>0.30471988100000003</v>
      </c>
      <c r="U30">
        <v>0.37944066799999998</v>
      </c>
      <c r="V30">
        <v>0.43911977600000002</v>
      </c>
      <c r="W30">
        <v>0.50530366800000004</v>
      </c>
      <c r="X30">
        <v>0.58050630400000003</v>
      </c>
      <c r="Y30">
        <v>0.66614783</v>
      </c>
      <c r="Z30">
        <v>0.76048861000000001</v>
      </c>
      <c r="AA30">
        <v>0.85771925000000004</v>
      </c>
      <c r="AB30" s="142" t="s">
        <v>1091</v>
      </c>
    </row>
    <row r="31" spans="1:28">
      <c r="A31" t="s">
        <v>1311</v>
      </c>
      <c r="B31" t="s">
        <v>1278</v>
      </c>
      <c r="C31" t="s">
        <v>1342</v>
      </c>
      <c r="D31" t="s">
        <v>1341</v>
      </c>
      <c r="E31" t="s">
        <v>1342</v>
      </c>
      <c r="F31" t="s">
        <v>1341</v>
      </c>
      <c r="G31">
        <v>2.3987799999999999</v>
      </c>
      <c r="H31">
        <v>4.8667199999999999</v>
      </c>
      <c r="I31">
        <v>6.2741100000000003</v>
      </c>
      <c r="J31">
        <v>8.1292200000000001</v>
      </c>
      <c r="K31">
        <v>9.0044400000000007</v>
      </c>
      <c r="L31">
        <v>9.76356</v>
      </c>
      <c r="M31">
        <v>11.141220000000001</v>
      </c>
      <c r="N31">
        <v>12.25595</v>
      </c>
      <c r="O31">
        <v>12.951269999999999</v>
      </c>
      <c r="P31">
        <v>13.407109999999999</v>
      </c>
      <c r="Q31">
        <v>13.606439999999999</v>
      </c>
      <c r="R31">
        <v>13.707992000000001</v>
      </c>
      <c r="S31">
        <v>13.965073</v>
      </c>
      <c r="T31">
        <v>14.24696</v>
      </c>
      <c r="U31">
        <v>14.489817</v>
      </c>
      <c r="V31">
        <v>14.7100825</v>
      </c>
      <c r="W31">
        <v>14.815178299999999</v>
      </c>
      <c r="X31">
        <v>14.825079499999999</v>
      </c>
      <c r="Y31">
        <v>14.754897999999899</v>
      </c>
      <c r="Z31">
        <v>14.615077999999899</v>
      </c>
      <c r="AA31">
        <v>14.451733000000001</v>
      </c>
      <c r="AB31" s="142" t="s">
        <v>1091</v>
      </c>
    </row>
    <row r="33" spans="1:28">
      <c r="A33" s="7" t="s">
        <v>1346</v>
      </c>
      <c r="B33" s="8"/>
      <c r="C33" s="8"/>
      <c r="D33" s="8"/>
      <c r="E33" s="8"/>
      <c r="F33" s="8"/>
      <c r="G33" s="8"/>
      <c r="H33" s="8"/>
      <c r="I33" s="8"/>
      <c r="J33" s="8"/>
      <c r="K33" s="8"/>
      <c r="L33" s="8"/>
      <c r="M33" s="8"/>
      <c r="N33" s="8"/>
      <c r="O33" s="8"/>
      <c r="P33" s="8"/>
      <c r="Q33" s="8"/>
      <c r="R33" s="8"/>
      <c r="S33" s="8"/>
      <c r="T33" s="8"/>
      <c r="U33" s="8"/>
      <c r="V33" s="8"/>
      <c r="W33" s="8"/>
      <c r="X33" s="8"/>
      <c r="Y33" s="8"/>
      <c r="Z33" s="8"/>
      <c r="AA33" s="627"/>
      <c r="AB33" s="627"/>
    </row>
    <row r="34" spans="1:28">
      <c r="A34" s="1" t="s">
        <v>1338</v>
      </c>
      <c r="B34" s="1" t="s">
        <v>1337</v>
      </c>
      <c r="C34" s="1" t="s">
        <v>1336</v>
      </c>
      <c r="D34" s="1" t="s">
        <v>1345</v>
      </c>
      <c r="E34" s="1" t="s">
        <v>1344</v>
      </c>
      <c r="F34" s="1" t="s">
        <v>1335</v>
      </c>
      <c r="G34" s="1">
        <v>1990</v>
      </c>
      <c r="H34" s="1">
        <v>2005</v>
      </c>
      <c r="I34" s="1">
        <v>2010</v>
      </c>
      <c r="J34" s="1">
        <v>2015</v>
      </c>
      <c r="K34" s="7">
        <v>2021</v>
      </c>
      <c r="L34" s="1">
        <v>2025</v>
      </c>
      <c r="M34" s="1">
        <v>2030</v>
      </c>
      <c r="N34" s="1">
        <v>2035</v>
      </c>
      <c r="O34" s="1">
        <v>2040</v>
      </c>
      <c r="P34" s="1">
        <v>2045</v>
      </c>
      <c r="Q34" s="1">
        <v>2050</v>
      </c>
      <c r="R34" s="1">
        <v>2055</v>
      </c>
      <c r="S34" s="1">
        <v>2060</v>
      </c>
      <c r="T34" s="1">
        <v>2065</v>
      </c>
      <c r="U34" s="1">
        <v>2070</v>
      </c>
      <c r="V34" s="1">
        <v>2075</v>
      </c>
      <c r="W34" s="1">
        <v>2080</v>
      </c>
      <c r="X34" s="1">
        <v>2085</v>
      </c>
      <c r="Y34" s="1">
        <v>2090</v>
      </c>
      <c r="Z34" s="1">
        <v>2095</v>
      </c>
      <c r="AA34" s="1">
        <v>2100</v>
      </c>
      <c r="AB34" s="550" t="s">
        <v>22</v>
      </c>
    </row>
    <row r="35" spans="1:28">
      <c r="A35" t="s">
        <v>1311</v>
      </c>
      <c r="B35" t="s">
        <v>1278</v>
      </c>
      <c r="C35" t="s">
        <v>1342</v>
      </c>
      <c r="D35" t="s">
        <v>1341</v>
      </c>
      <c r="E35" t="s">
        <v>1341</v>
      </c>
      <c r="F35" t="s">
        <v>1312</v>
      </c>
      <c r="G35">
        <f t="shared" ref="G35:AA35" si="0">G14</f>
        <v>0</v>
      </c>
      <c r="H35">
        <f t="shared" si="0"/>
        <v>0</v>
      </c>
      <c r="I35">
        <f t="shared" si="0"/>
        <v>6.4046099999999998E-3</v>
      </c>
      <c r="J35">
        <f t="shared" si="0"/>
        <v>1.48594E-2</v>
      </c>
      <c r="K35">
        <f t="shared" si="0"/>
        <v>1.8166499999999999E-2</v>
      </c>
      <c r="L35">
        <f t="shared" si="0"/>
        <v>2.4646870000000001E-2</v>
      </c>
      <c r="M35">
        <f t="shared" si="0"/>
        <v>3.1634309999999999E-2</v>
      </c>
      <c r="N35">
        <f t="shared" si="0"/>
        <v>3.7829809999999998E-2</v>
      </c>
      <c r="O35">
        <f t="shared" si="0"/>
        <v>4.2811149999999999E-2</v>
      </c>
      <c r="P35">
        <f t="shared" si="0"/>
        <v>4.8317579999999999E-2</v>
      </c>
      <c r="Q35">
        <f t="shared" si="0"/>
        <v>5.4667159999999999E-2</v>
      </c>
      <c r="R35">
        <f t="shared" si="0"/>
        <v>6.1045080000000002E-2</v>
      </c>
      <c r="S35">
        <f t="shared" si="0"/>
        <v>6.6401020000000005E-2</v>
      </c>
      <c r="T35">
        <f t="shared" si="0"/>
        <v>6.9853372999999996E-2</v>
      </c>
      <c r="U35">
        <f t="shared" si="0"/>
        <v>7.2449134999999998E-2</v>
      </c>
      <c r="V35">
        <f t="shared" si="0"/>
        <v>7.3550398000000003E-2</v>
      </c>
      <c r="W35">
        <f t="shared" si="0"/>
        <v>7.4075781999999896E-2</v>
      </c>
      <c r="X35">
        <f t="shared" si="0"/>
        <v>7.4125363E-2</v>
      </c>
      <c r="Y35">
        <f t="shared" si="0"/>
        <v>7.3774434E-2</v>
      </c>
      <c r="Z35">
        <f t="shared" si="0"/>
        <v>7.3075366000000003E-2</v>
      </c>
      <c r="AA35">
        <f t="shared" si="0"/>
        <v>7.2258736000000004E-2</v>
      </c>
      <c r="AB35" s="142" t="s">
        <v>1091</v>
      </c>
    </row>
    <row r="36" spans="1:28">
      <c r="A36" t="s">
        <v>1311</v>
      </c>
      <c r="B36" t="s">
        <v>1278</v>
      </c>
      <c r="C36" t="s">
        <v>1342</v>
      </c>
      <c r="D36" t="s">
        <v>1341</v>
      </c>
      <c r="E36" t="s">
        <v>1341</v>
      </c>
      <c r="F36" t="s">
        <v>1343</v>
      </c>
      <c r="G36">
        <f t="shared" ref="G36:AA36" si="1">G15-G31</f>
        <v>0.13223000000000029</v>
      </c>
      <c r="H36">
        <f t="shared" si="1"/>
        <v>0.40817000000000014</v>
      </c>
      <c r="I36">
        <f t="shared" si="1"/>
        <v>0.59610999999999947</v>
      </c>
      <c r="J36">
        <f t="shared" si="1"/>
        <v>0.74541999999999931</v>
      </c>
      <c r="K36">
        <f t="shared" si="1"/>
        <v>0.46466999999999992</v>
      </c>
      <c r="L36">
        <f t="shared" si="1"/>
        <v>0.50947999999999993</v>
      </c>
      <c r="M36">
        <f t="shared" si="1"/>
        <v>0.58169999999990019</v>
      </c>
      <c r="N36">
        <f t="shared" si="1"/>
        <v>0.63719000000000037</v>
      </c>
      <c r="O36">
        <f t="shared" si="1"/>
        <v>0.66826000000000008</v>
      </c>
      <c r="P36">
        <f t="shared" si="1"/>
        <v>0.68172999999999995</v>
      </c>
      <c r="Q36">
        <f t="shared" si="1"/>
        <v>0.67216000000000165</v>
      </c>
      <c r="R36">
        <f t="shared" si="1"/>
        <v>0.64520099999999836</v>
      </c>
      <c r="S36">
        <f t="shared" si="1"/>
        <v>0.62010100000000001</v>
      </c>
      <c r="T36">
        <f t="shared" si="1"/>
        <v>0.59949970000000086</v>
      </c>
      <c r="U36">
        <f t="shared" si="1"/>
        <v>0.57819010000000048</v>
      </c>
      <c r="V36">
        <f t="shared" si="1"/>
        <v>0.56200109999990033</v>
      </c>
      <c r="W36">
        <f t="shared" si="1"/>
        <v>0.53689329999989965</v>
      </c>
      <c r="X36">
        <f t="shared" si="1"/>
        <v>0.50251629999999992</v>
      </c>
      <c r="Y36">
        <f t="shared" si="1"/>
        <v>0.46200500000000133</v>
      </c>
      <c r="Z36">
        <f t="shared" si="1"/>
        <v>0.42032400000010028</v>
      </c>
      <c r="AA36">
        <f t="shared" si="1"/>
        <v>0.38146599999999964</v>
      </c>
      <c r="AB36" s="142" t="s">
        <v>1091</v>
      </c>
    </row>
    <row r="37" spans="1:28">
      <c r="A37" t="s">
        <v>1311</v>
      </c>
      <c r="B37" t="s">
        <v>1278</v>
      </c>
      <c r="C37" t="s">
        <v>1342</v>
      </c>
      <c r="D37" t="s">
        <v>1341</v>
      </c>
      <c r="E37" t="s">
        <v>1341</v>
      </c>
      <c r="F37" t="s">
        <v>1316</v>
      </c>
      <c r="G37">
        <f t="shared" ref="G37:AA37" si="2">G16</f>
        <v>0</v>
      </c>
      <c r="H37">
        <f t="shared" si="2"/>
        <v>0</v>
      </c>
      <c r="I37">
        <f t="shared" si="2"/>
        <v>5.4332499999999999E-2</v>
      </c>
      <c r="J37">
        <f t="shared" si="2"/>
        <v>0.182336</v>
      </c>
      <c r="K37">
        <f t="shared" si="2"/>
        <v>0.19166900000000001</v>
      </c>
      <c r="L37">
        <f t="shared" si="2"/>
        <v>0.20237529999999901</v>
      </c>
      <c r="M37">
        <f t="shared" si="2"/>
        <v>0.22706460000000001</v>
      </c>
      <c r="N37">
        <f t="shared" si="2"/>
        <v>0.24644449999999901</v>
      </c>
      <c r="O37">
        <f t="shared" si="2"/>
        <v>0.25730219999999998</v>
      </c>
      <c r="P37">
        <f t="shared" si="2"/>
        <v>0.2619512</v>
      </c>
      <c r="Q37">
        <f t="shared" si="2"/>
        <v>0.25964169999999998</v>
      </c>
      <c r="R37">
        <f t="shared" si="2"/>
        <v>0.2550017</v>
      </c>
      <c r="S37">
        <f t="shared" si="2"/>
        <v>0.25514420999999998</v>
      </c>
      <c r="T37">
        <f t="shared" si="2"/>
        <v>0.25796718000000002</v>
      </c>
      <c r="U37">
        <f t="shared" si="2"/>
        <v>0.26081699000000003</v>
      </c>
      <c r="V37">
        <f t="shared" si="2"/>
        <v>0.2647813</v>
      </c>
      <c r="W37">
        <f t="shared" si="2"/>
        <v>0.26667296000000001</v>
      </c>
      <c r="X37">
        <f t="shared" si="2"/>
        <v>0.26685139000000002</v>
      </c>
      <c r="Y37">
        <f t="shared" si="2"/>
        <v>0.26558799999999999</v>
      </c>
      <c r="Z37">
        <f t="shared" si="2"/>
        <v>0.26307139999999901</v>
      </c>
      <c r="AA37">
        <f t="shared" si="2"/>
        <v>0.26013132999999999</v>
      </c>
      <c r="AB37" s="142" t="s">
        <v>1091</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E27EF-E578-46FC-A6D0-BD0A1FFBBDB5}">
  <sheetPr filterMode="1">
    <tabColor theme="5" tint="0.39997558519241921"/>
  </sheetPr>
  <dimension ref="A1:AB213"/>
  <sheetViews>
    <sheetView workbookViewId="0"/>
  </sheetViews>
  <sheetFormatPr defaultColWidth="8.7109375" defaultRowHeight="15"/>
  <cols>
    <col min="1" max="1" width="28.7109375" customWidth="1"/>
    <col min="3" max="3" width="33.28515625" customWidth="1"/>
    <col min="4" max="4" width="18.140625" customWidth="1"/>
    <col min="5" max="8" width="0" hidden="1" customWidth="1"/>
    <col min="10" max="25" width="0" hidden="1" customWidth="1"/>
    <col min="26" max="26" width="8.7109375" style="142"/>
  </cols>
  <sheetData>
    <row r="1" spans="1:28">
      <c r="A1" s="563" t="s">
        <v>1459</v>
      </c>
      <c r="B1" s="562"/>
      <c r="C1" s="562"/>
      <c r="D1" s="562"/>
      <c r="E1" s="562"/>
      <c r="F1" s="562"/>
      <c r="G1" s="562"/>
      <c r="H1" s="562"/>
      <c r="I1" s="562"/>
      <c r="J1" s="562"/>
      <c r="K1" s="562"/>
      <c r="L1" s="562"/>
      <c r="M1" s="562"/>
      <c r="N1" s="562"/>
      <c r="O1" s="562"/>
      <c r="P1" s="562"/>
      <c r="Q1" s="562"/>
      <c r="R1" s="562"/>
      <c r="S1" s="562"/>
      <c r="T1" s="562"/>
      <c r="U1" s="562"/>
      <c r="V1" s="562"/>
      <c r="W1" s="562"/>
      <c r="X1" s="626"/>
      <c r="Y1" s="562"/>
      <c r="Z1" s="626"/>
      <c r="AB1" s="442" t="s">
        <v>1463</v>
      </c>
    </row>
    <row r="2" spans="1:28">
      <c r="A2" s="1" t="s">
        <v>1338</v>
      </c>
      <c r="B2" s="1" t="s">
        <v>1337</v>
      </c>
      <c r="C2" s="1" t="s">
        <v>1336</v>
      </c>
      <c r="D2" s="1" t="s">
        <v>1335</v>
      </c>
      <c r="E2" s="1">
        <v>1990</v>
      </c>
      <c r="F2" s="1">
        <v>2005</v>
      </c>
      <c r="G2" s="1">
        <v>2010</v>
      </c>
      <c r="H2" s="1">
        <v>2015</v>
      </c>
      <c r="I2" s="7">
        <v>2021</v>
      </c>
      <c r="J2" s="1">
        <v>2025</v>
      </c>
      <c r="K2" s="1">
        <v>2030</v>
      </c>
      <c r="L2" s="1">
        <v>2035</v>
      </c>
      <c r="M2" s="1">
        <v>2040</v>
      </c>
      <c r="N2" s="1">
        <v>2045</v>
      </c>
      <c r="O2" s="1">
        <v>2050</v>
      </c>
      <c r="P2" s="1">
        <v>2055</v>
      </c>
      <c r="Q2" s="1">
        <v>2060</v>
      </c>
      <c r="R2" s="1">
        <v>2065</v>
      </c>
      <c r="S2" s="1">
        <v>2070</v>
      </c>
      <c r="T2" s="1">
        <v>2075</v>
      </c>
      <c r="U2" s="1">
        <v>2080</v>
      </c>
      <c r="V2" s="1">
        <v>2085</v>
      </c>
      <c r="W2" s="1">
        <v>2090</v>
      </c>
      <c r="X2" s="1">
        <v>2095</v>
      </c>
      <c r="Y2" s="1">
        <v>2100</v>
      </c>
      <c r="Z2" s="550" t="s">
        <v>22</v>
      </c>
    </row>
    <row r="3" spans="1:28" hidden="1">
      <c r="A3" t="s">
        <v>1311</v>
      </c>
      <c r="B3" t="s">
        <v>1278</v>
      </c>
      <c r="C3" t="s">
        <v>1334</v>
      </c>
      <c r="D3" t="s">
        <v>132</v>
      </c>
      <c r="E3">
        <v>5.5024999999999998E-2</v>
      </c>
      <c r="F3">
        <v>4.1441400000000003E-2</v>
      </c>
      <c r="G3">
        <v>4.6004099999999999E-2</v>
      </c>
      <c r="H3">
        <v>9.2892000000000002E-2</v>
      </c>
      <c r="I3">
        <v>0.20672099999999999</v>
      </c>
      <c r="J3">
        <v>0.22023137000000001</v>
      </c>
      <c r="K3">
        <v>0.23911829000000001</v>
      </c>
      <c r="L3">
        <v>0.255442434</v>
      </c>
      <c r="M3">
        <v>0.27049261860000001</v>
      </c>
      <c r="N3">
        <v>0.28316060700000001</v>
      </c>
      <c r="O3">
        <v>0.29707508999999899</v>
      </c>
      <c r="P3">
        <v>0.30852193999999999</v>
      </c>
      <c r="Q3">
        <v>0.31700345000000002</v>
      </c>
      <c r="R3">
        <v>0.32225900999999901</v>
      </c>
      <c r="S3">
        <v>0.32656581000000001</v>
      </c>
      <c r="T3">
        <v>0.32917780999999902</v>
      </c>
      <c r="U3">
        <v>0.32922203</v>
      </c>
      <c r="V3">
        <v>0.32692075999999998</v>
      </c>
      <c r="W3">
        <v>0.32261647999999998</v>
      </c>
      <c r="X3">
        <v>0.31640085000000001</v>
      </c>
      <c r="Y3">
        <v>0.30948097999999902</v>
      </c>
      <c r="Z3" s="142" t="s">
        <v>1091</v>
      </c>
    </row>
    <row r="4" spans="1:28" hidden="1">
      <c r="A4" t="s">
        <v>1311</v>
      </c>
      <c r="B4" t="s">
        <v>1278</v>
      </c>
      <c r="C4" t="s">
        <v>1334</v>
      </c>
      <c r="D4" t="s">
        <v>1375</v>
      </c>
      <c r="E4">
        <v>3.0975999999999998E-3</v>
      </c>
      <c r="F4">
        <v>5.3162000000000001E-3</v>
      </c>
      <c r="G4">
        <v>6.8649999999999996E-3</v>
      </c>
      <c r="H4">
        <v>6.6975999999999997E-3</v>
      </c>
      <c r="I4">
        <v>5.6091999999999999E-3</v>
      </c>
      <c r="J4">
        <v>5.6595389999999999E-3</v>
      </c>
      <c r="K4">
        <v>5.3263889999999999E-3</v>
      </c>
      <c r="L4">
        <v>4.7687789999999999E-3</v>
      </c>
      <c r="M4">
        <v>4.296495E-3</v>
      </c>
      <c r="N4">
        <v>4.2203630000000004E-3</v>
      </c>
      <c r="O4">
        <v>4.0697939999999998E-3</v>
      </c>
      <c r="P4">
        <v>3.9634249999999996E-3</v>
      </c>
      <c r="Q4">
        <v>3.8568349999999999E-3</v>
      </c>
      <c r="R4">
        <v>3.641708E-3</v>
      </c>
      <c r="S4">
        <v>3.31526E-3</v>
      </c>
      <c r="T4">
        <v>2.9512309999999999E-3</v>
      </c>
      <c r="U4">
        <v>2.6342649999999998E-3</v>
      </c>
      <c r="V4">
        <v>2.3954919999999999E-3</v>
      </c>
      <c r="W4">
        <v>2.2471909999999999E-3</v>
      </c>
      <c r="X4">
        <v>2.1733619999999999E-3</v>
      </c>
      <c r="Y4">
        <v>2.1365170000000001E-3</v>
      </c>
      <c r="Z4" s="142" t="s">
        <v>1091</v>
      </c>
    </row>
    <row r="5" spans="1:28" hidden="1">
      <c r="A5" t="s">
        <v>1311</v>
      </c>
      <c r="B5" t="s">
        <v>1278</v>
      </c>
      <c r="C5" t="s">
        <v>1334</v>
      </c>
      <c r="D5" t="s">
        <v>141</v>
      </c>
      <c r="E5">
        <v>0</v>
      </c>
      <c r="F5">
        <v>0</v>
      </c>
      <c r="G5">
        <v>0</v>
      </c>
      <c r="H5">
        <v>0</v>
      </c>
      <c r="I5">
        <v>0</v>
      </c>
      <c r="J5">
        <v>1.0258489999999999E-3</v>
      </c>
      <c r="K5">
        <v>1.2317378E-2</v>
      </c>
      <c r="L5">
        <v>3.2707926999999998E-2</v>
      </c>
      <c r="M5">
        <v>5.61304688E-2</v>
      </c>
      <c r="N5">
        <v>7.1532933999999895E-2</v>
      </c>
      <c r="O5">
        <v>8.8220339999999897E-2</v>
      </c>
      <c r="P5">
        <v>9.8734169999999996E-2</v>
      </c>
      <c r="Q5">
        <v>0.10277351999999999</v>
      </c>
      <c r="R5">
        <v>0.10158687</v>
      </c>
      <c r="S5">
        <v>9.746051E-2</v>
      </c>
      <c r="T5">
        <v>9.2138200000000003E-2</v>
      </c>
      <c r="U5">
        <v>8.6850249999999907E-2</v>
      </c>
      <c r="V5">
        <v>8.2252469999999994E-2</v>
      </c>
      <c r="W5">
        <v>7.8721319999999997E-2</v>
      </c>
      <c r="X5">
        <v>7.6187179999999993E-2</v>
      </c>
      <c r="Y5">
        <v>7.4230580000000004E-2</v>
      </c>
      <c r="Z5" s="142" t="s">
        <v>1091</v>
      </c>
    </row>
    <row r="6" spans="1:28" hidden="1">
      <c r="A6" t="s">
        <v>1311</v>
      </c>
      <c r="B6" t="s">
        <v>1278</v>
      </c>
      <c r="C6" t="s">
        <v>1334</v>
      </c>
      <c r="D6" t="s">
        <v>1372</v>
      </c>
      <c r="E6">
        <v>0.17673259999999999</v>
      </c>
      <c r="F6">
        <v>0.3150387</v>
      </c>
      <c r="G6">
        <v>0.35011740000000002</v>
      </c>
      <c r="H6">
        <v>0.40930739999999999</v>
      </c>
      <c r="I6">
        <v>0.4325812</v>
      </c>
      <c r="J6">
        <v>0.44424030999999897</v>
      </c>
      <c r="K6">
        <v>0.44343930999999998</v>
      </c>
      <c r="L6">
        <v>0.42361654999999998</v>
      </c>
      <c r="M6">
        <v>0.39665119999999998</v>
      </c>
      <c r="N6">
        <v>0.37970722999999901</v>
      </c>
      <c r="O6">
        <v>0.34174894</v>
      </c>
      <c r="P6">
        <v>0.30976883999999999</v>
      </c>
      <c r="Q6">
        <v>0.29009248999999998</v>
      </c>
      <c r="R6">
        <v>0.27792882000000002</v>
      </c>
      <c r="S6">
        <v>0.26858551000000003</v>
      </c>
      <c r="T6">
        <v>0.25902195</v>
      </c>
      <c r="U6">
        <v>0.24854637999999901</v>
      </c>
      <c r="V6">
        <v>0.23774866</v>
      </c>
      <c r="W6">
        <v>0.22723014999999899</v>
      </c>
      <c r="X6">
        <v>0.217075249999999</v>
      </c>
      <c r="Y6">
        <v>0.20763466999999999</v>
      </c>
      <c r="Z6" s="142" t="s">
        <v>1091</v>
      </c>
    </row>
    <row r="7" spans="1:28" hidden="1">
      <c r="A7" t="s">
        <v>1311</v>
      </c>
      <c r="B7" t="s">
        <v>1278</v>
      </c>
      <c r="C7" t="s">
        <v>1333</v>
      </c>
      <c r="D7" t="s">
        <v>135</v>
      </c>
      <c r="E7" s="625">
        <v>4.7050500000000002E-4</v>
      </c>
      <c r="F7">
        <v>0</v>
      </c>
      <c r="G7">
        <v>1.48241E-3</v>
      </c>
      <c r="H7">
        <v>1.57394E-3</v>
      </c>
      <c r="I7" s="625">
        <v>7.9888699999999997E-4</v>
      </c>
      <c r="J7">
        <v>1.5334419999999899E-3</v>
      </c>
      <c r="K7">
        <v>2.835799E-3</v>
      </c>
      <c r="L7">
        <v>4.2259659999999899E-3</v>
      </c>
      <c r="M7">
        <v>5.5559729999999996E-3</v>
      </c>
      <c r="N7">
        <v>6.700981E-3</v>
      </c>
      <c r="O7">
        <v>7.6153315999999997E-3</v>
      </c>
      <c r="P7">
        <v>8.3950589999999999E-3</v>
      </c>
      <c r="Q7">
        <v>9.0250503999999999E-3</v>
      </c>
      <c r="R7">
        <v>9.4934335000000005E-3</v>
      </c>
      <c r="S7">
        <v>9.7881635000000005E-3</v>
      </c>
      <c r="T7">
        <v>9.9063603E-3</v>
      </c>
      <c r="U7">
        <v>9.8439211999999995E-3</v>
      </c>
      <c r="V7">
        <v>9.6350994999999991E-3</v>
      </c>
      <c r="W7">
        <v>9.3224935999999901E-3</v>
      </c>
      <c r="X7">
        <v>8.9370744999999994E-3</v>
      </c>
      <c r="Y7">
        <v>8.5086789000000003E-3</v>
      </c>
      <c r="Z7" s="142" t="s">
        <v>1091</v>
      </c>
    </row>
    <row r="8" spans="1:28" hidden="1">
      <c r="A8" t="s">
        <v>1311</v>
      </c>
      <c r="B8" t="s">
        <v>1278</v>
      </c>
      <c r="C8" t="s">
        <v>1333</v>
      </c>
      <c r="D8" t="s">
        <v>1160</v>
      </c>
      <c r="E8">
        <v>3.3994300000000002E-3</v>
      </c>
      <c r="F8">
        <v>6.8542400000000002E-3</v>
      </c>
      <c r="G8">
        <v>4.29942E-3</v>
      </c>
      <c r="H8">
        <v>2.3600300000000001E-2</v>
      </c>
      <c r="I8">
        <v>1.0123E-2</v>
      </c>
      <c r="J8">
        <v>1.9416019999999999E-2</v>
      </c>
      <c r="K8">
        <v>3.5867589999999998E-2</v>
      </c>
      <c r="L8">
        <v>5.3404970000000003E-2</v>
      </c>
      <c r="M8">
        <v>7.0154350000000004E-2</v>
      </c>
      <c r="N8">
        <v>8.4540039999999997E-2</v>
      </c>
      <c r="O8">
        <v>9.6000520999999894E-2</v>
      </c>
      <c r="P8">
        <v>0.105768296</v>
      </c>
      <c r="Q8">
        <v>0.11365887500000001</v>
      </c>
      <c r="R8">
        <v>0.119528784</v>
      </c>
      <c r="S8">
        <v>0.12322772899999999</v>
      </c>
      <c r="T8">
        <v>0.12471713500000001</v>
      </c>
      <c r="U8">
        <v>0.123942593999999</v>
      </c>
      <c r="V8">
        <v>0.121333227</v>
      </c>
      <c r="W8">
        <v>0.117421583</v>
      </c>
      <c r="X8">
        <v>0.112595234999999</v>
      </c>
      <c r="Y8">
        <v>0.10722815499999901</v>
      </c>
      <c r="Z8" s="142" t="s">
        <v>1091</v>
      </c>
    </row>
    <row r="9" spans="1:28" hidden="1">
      <c r="A9" t="s">
        <v>1311</v>
      </c>
      <c r="B9" t="s">
        <v>1278</v>
      </c>
      <c r="C9" t="s">
        <v>1333</v>
      </c>
      <c r="D9" t="s">
        <v>1375</v>
      </c>
      <c r="E9">
        <v>0</v>
      </c>
      <c r="F9">
        <v>0</v>
      </c>
      <c r="G9" s="625">
        <v>2.06701E-4</v>
      </c>
      <c r="H9" s="625">
        <v>2.2240500000000001E-4</v>
      </c>
      <c r="I9">
        <v>1.6850899999999999E-2</v>
      </c>
      <c r="J9">
        <v>3.2264500000000002E-2</v>
      </c>
      <c r="K9">
        <v>5.9522400000000003E-2</v>
      </c>
      <c r="L9">
        <v>8.8561799999999996E-2</v>
      </c>
      <c r="M9">
        <v>0.116228869999999</v>
      </c>
      <c r="N9">
        <v>0.13992046</v>
      </c>
      <c r="O9">
        <v>0.15879099999999999</v>
      </c>
      <c r="P9">
        <v>0.17495753999999999</v>
      </c>
      <c r="Q9">
        <v>0.18810823300000001</v>
      </c>
      <c r="R9">
        <v>0.197884007</v>
      </c>
      <c r="S9">
        <v>0.203967431</v>
      </c>
      <c r="T9">
        <v>0.20630304299999999</v>
      </c>
      <c r="U9">
        <v>0.20484343199999999</v>
      </c>
      <c r="V9">
        <v>0.20035476199999999</v>
      </c>
      <c r="W9">
        <v>0.193851563</v>
      </c>
      <c r="X9">
        <v>0.18601021200000001</v>
      </c>
      <c r="Y9">
        <v>0.17739279499999999</v>
      </c>
      <c r="Z9" s="142" t="s">
        <v>1091</v>
      </c>
    </row>
    <row r="10" spans="1:28" hidden="1">
      <c r="A10" t="s">
        <v>1311</v>
      </c>
      <c r="B10" t="s">
        <v>1278</v>
      </c>
      <c r="C10" t="s">
        <v>1333</v>
      </c>
      <c r="D10" t="s">
        <v>1372</v>
      </c>
      <c r="E10">
        <v>3.1585300000000001E-3</v>
      </c>
      <c r="F10">
        <v>3.8072700000000002E-3</v>
      </c>
      <c r="G10">
        <v>4.0604200000000003E-3</v>
      </c>
      <c r="H10">
        <v>5.8065399999999998E-3</v>
      </c>
      <c r="I10">
        <v>7.0391799999999999E-3</v>
      </c>
      <c r="J10">
        <v>1.34676999999999E-2</v>
      </c>
      <c r="K10">
        <v>2.4832099999999999E-2</v>
      </c>
      <c r="L10">
        <v>3.6928500000000003E-2</v>
      </c>
      <c r="M10">
        <v>4.8448359999999899E-2</v>
      </c>
      <c r="N10">
        <v>5.8306869999999997E-2</v>
      </c>
      <c r="O10">
        <v>6.6129050999999994E-2</v>
      </c>
      <c r="P10">
        <v>7.2760648999999997E-2</v>
      </c>
      <c r="Q10">
        <v>7.81057839999999E-2</v>
      </c>
      <c r="R10">
        <v>8.2066669999999994E-2</v>
      </c>
      <c r="S10">
        <v>8.4545016000000001E-2</v>
      </c>
      <c r="T10">
        <v>8.5519927999999995E-2</v>
      </c>
      <c r="U10">
        <v>8.4945115000000002E-2</v>
      </c>
      <c r="V10">
        <v>8.3109167999999997E-2</v>
      </c>
      <c r="W10">
        <v>8.0385024999999999E-2</v>
      </c>
      <c r="X10">
        <v>7.7040933000000006E-2</v>
      </c>
      <c r="Y10">
        <v>7.3334522999999999E-2</v>
      </c>
      <c r="Z10" s="142" t="s">
        <v>1091</v>
      </c>
    </row>
    <row r="11" spans="1:28" hidden="1">
      <c r="A11" t="s">
        <v>1311</v>
      </c>
      <c r="B11" t="s">
        <v>1278</v>
      </c>
      <c r="C11" t="s">
        <v>1332</v>
      </c>
      <c r="D11" t="s">
        <v>132</v>
      </c>
      <c r="E11">
        <v>2.3195500000000001E-2</v>
      </c>
      <c r="F11">
        <v>7.1679800000000002E-2</v>
      </c>
      <c r="G11">
        <v>5.8836100000000002E-2</v>
      </c>
      <c r="H11">
        <v>7.46005E-2</v>
      </c>
      <c r="I11">
        <v>5.2426199999999999E-2</v>
      </c>
      <c r="J11">
        <v>0.1043644</v>
      </c>
      <c r="K11">
        <v>0.20219119999999999</v>
      </c>
      <c r="L11">
        <v>0.31375409999999998</v>
      </c>
      <c r="M11">
        <v>0.43058849999999999</v>
      </c>
      <c r="N11">
        <v>0.54397220000000002</v>
      </c>
      <c r="O11">
        <v>0.64715650999999996</v>
      </c>
      <c r="P11">
        <v>0.73774505400000001</v>
      </c>
      <c r="Q11">
        <v>0.81165536000000005</v>
      </c>
      <c r="R11">
        <v>0.86563448999999903</v>
      </c>
      <c r="S11">
        <v>0.89820770000000005</v>
      </c>
      <c r="T11">
        <v>0.91081035999999904</v>
      </c>
      <c r="U11">
        <v>0.90539247999999894</v>
      </c>
      <c r="V11">
        <v>0.88615474999999999</v>
      </c>
      <c r="W11">
        <v>0.85738996000000001</v>
      </c>
      <c r="X11">
        <v>0.82205496999999905</v>
      </c>
      <c r="Y11">
        <v>0.78285651000000001</v>
      </c>
      <c r="Z11" s="142" t="s">
        <v>1091</v>
      </c>
    </row>
    <row r="12" spans="1:28" hidden="1">
      <c r="A12" t="s">
        <v>1311</v>
      </c>
      <c r="B12" t="s">
        <v>1278</v>
      </c>
      <c r="C12" t="s">
        <v>1331</v>
      </c>
      <c r="D12" t="s">
        <v>1375</v>
      </c>
      <c r="E12">
        <v>0.14444000000000001</v>
      </c>
      <c r="F12">
        <v>0.23521900000000001</v>
      </c>
      <c r="G12">
        <v>0.25431700000000002</v>
      </c>
      <c r="H12">
        <v>0.26423200000000002</v>
      </c>
      <c r="I12">
        <v>0.29727700000000001</v>
      </c>
      <c r="J12">
        <v>0.37867200000000001</v>
      </c>
      <c r="K12">
        <v>0.37279253339999902</v>
      </c>
      <c r="L12">
        <v>0.2883513016</v>
      </c>
      <c r="M12">
        <v>0.3395751991</v>
      </c>
      <c r="N12">
        <v>0.42827758089999901</v>
      </c>
      <c r="O12">
        <v>0.49197101128999998</v>
      </c>
      <c r="P12">
        <v>0.519769398059999</v>
      </c>
      <c r="Q12">
        <v>0.529970561048</v>
      </c>
      <c r="R12">
        <v>0.52698481214099901</v>
      </c>
      <c r="S12">
        <v>0.51881504109999999</v>
      </c>
      <c r="T12">
        <v>0.51401903550000005</v>
      </c>
      <c r="U12">
        <v>0.51408968440000002</v>
      </c>
      <c r="V12">
        <v>0.51454763999999997</v>
      </c>
      <c r="W12">
        <v>0.52349912200000004</v>
      </c>
      <c r="X12">
        <v>0.53591253800000005</v>
      </c>
      <c r="Y12">
        <v>0.54926697000000002</v>
      </c>
      <c r="Z12" s="142" t="s">
        <v>1091</v>
      </c>
    </row>
    <row r="13" spans="1:28" hidden="1">
      <c r="A13" t="s">
        <v>1311</v>
      </c>
      <c r="B13" t="s">
        <v>1278</v>
      </c>
      <c r="C13" t="s">
        <v>1331</v>
      </c>
      <c r="D13" t="s">
        <v>141</v>
      </c>
      <c r="E13">
        <v>0</v>
      </c>
      <c r="F13">
        <v>0</v>
      </c>
      <c r="G13">
        <v>0</v>
      </c>
      <c r="H13">
        <v>0</v>
      </c>
      <c r="I13">
        <v>0</v>
      </c>
      <c r="J13">
        <v>0</v>
      </c>
      <c r="K13" s="625">
        <v>1.04891E-4</v>
      </c>
      <c r="L13" s="625">
        <v>8.6579800000000001E-5</v>
      </c>
      <c r="M13">
        <v>1.0820358699999999E-2</v>
      </c>
      <c r="N13">
        <v>4.3497031999999998E-2</v>
      </c>
      <c r="O13">
        <v>7.0567091400000004E-2</v>
      </c>
      <c r="P13">
        <v>8.2012088299999994E-2</v>
      </c>
      <c r="Q13">
        <v>8.9125558939999905E-2</v>
      </c>
      <c r="R13">
        <v>9.4464230529999998E-2</v>
      </c>
      <c r="S13">
        <v>9.7425808000000003E-2</v>
      </c>
      <c r="T13">
        <v>9.8560287999999996E-2</v>
      </c>
      <c r="U13">
        <v>9.9359243E-2</v>
      </c>
      <c r="V13">
        <v>9.9644669999999894E-2</v>
      </c>
      <c r="W13">
        <v>0.10079663899999899</v>
      </c>
      <c r="X13">
        <v>0.10190049299999999</v>
      </c>
      <c r="Y13">
        <v>0.10283487499999899</v>
      </c>
      <c r="Z13" s="142" t="s">
        <v>1091</v>
      </c>
    </row>
    <row r="14" spans="1:28" hidden="1">
      <c r="A14" t="s">
        <v>1311</v>
      </c>
      <c r="B14" t="s">
        <v>1278</v>
      </c>
      <c r="C14" t="s">
        <v>1331</v>
      </c>
      <c r="D14" t="s">
        <v>1372</v>
      </c>
      <c r="E14">
        <v>0.19786300000000001</v>
      </c>
      <c r="F14">
        <v>0.322218</v>
      </c>
      <c r="G14">
        <v>0.34838000000000002</v>
      </c>
      <c r="H14">
        <v>0.36196200000000001</v>
      </c>
      <c r="I14">
        <v>0.40722900000000001</v>
      </c>
      <c r="J14">
        <v>0.45142300000000002</v>
      </c>
      <c r="K14">
        <v>0.48004335999999997</v>
      </c>
      <c r="L14">
        <v>0.43635508000000001</v>
      </c>
      <c r="M14">
        <v>0.37743103</v>
      </c>
      <c r="N14">
        <v>0.18559185</v>
      </c>
      <c r="O14">
        <v>5.9973289999999999E-2</v>
      </c>
      <c r="P14">
        <v>1.5011801999999999E-2</v>
      </c>
      <c r="Q14">
        <v>2.2261170000000001E-3</v>
      </c>
      <c r="R14" s="625">
        <v>3.6628699999999997E-5</v>
      </c>
      <c r="S14">
        <v>0</v>
      </c>
      <c r="T14">
        <v>0</v>
      </c>
      <c r="U14">
        <v>0</v>
      </c>
      <c r="V14">
        <v>0</v>
      </c>
      <c r="W14">
        <v>0</v>
      </c>
      <c r="X14">
        <v>0</v>
      </c>
      <c r="Y14">
        <v>0</v>
      </c>
      <c r="Z14" s="142" t="s">
        <v>1091</v>
      </c>
    </row>
    <row r="15" spans="1:28" hidden="1">
      <c r="A15" t="s">
        <v>1311</v>
      </c>
      <c r="B15" t="s">
        <v>1278</v>
      </c>
      <c r="C15" t="s">
        <v>1330</v>
      </c>
      <c r="D15" t="s">
        <v>132</v>
      </c>
      <c r="E15">
        <v>2.3636899999999999E-2</v>
      </c>
      <c r="F15">
        <v>5.2459400000000003E-2</v>
      </c>
      <c r="G15">
        <v>7.4166700000000002E-2</v>
      </c>
      <c r="H15">
        <v>7.4166700000000002E-2</v>
      </c>
      <c r="I15">
        <v>7.4166700000000002E-2</v>
      </c>
      <c r="J15">
        <v>9.7175800000000007E-2</v>
      </c>
      <c r="K15">
        <v>0.1310704</v>
      </c>
      <c r="L15">
        <v>0.16134369999999901</v>
      </c>
      <c r="M15">
        <v>0.19485859999999999</v>
      </c>
      <c r="N15">
        <v>0.2268356</v>
      </c>
      <c r="O15">
        <v>0.24830851999999901</v>
      </c>
      <c r="P15">
        <v>0.26312044000000001</v>
      </c>
      <c r="Q15">
        <v>0.27454492199999903</v>
      </c>
      <c r="R15">
        <v>0.28303234199999999</v>
      </c>
      <c r="S15">
        <v>0.28921096299999999</v>
      </c>
      <c r="T15">
        <v>0.29315372699999998</v>
      </c>
      <c r="U15">
        <v>0.29500020499999902</v>
      </c>
      <c r="V15">
        <v>0.29505468000000001</v>
      </c>
      <c r="W15">
        <v>0.29375205999999998</v>
      </c>
      <c r="X15">
        <v>0.29137407100000001</v>
      </c>
      <c r="Y15">
        <v>0.28824370500000002</v>
      </c>
      <c r="Z15" s="142" t="s">
        <v>1091</v>
      </c>
    </row>
    <row r="16" spans="1:28" hidden="1">
      <c r="A16" t="s">
        <v>1311</v>
      </c>
      <c r="B16" t="s">
        <v>1278</v>
      </c>
      <c r="C16" t="s">
        <v>1329</v>
      </c>
      <c r="D16" t="s">
        <v>1160</v>
      </c>
      <c r="E16">
        <v>0.10490099999999999</v>
      </c>
      <c r="F16">
        <v>7.2836300000000007E-2</v>
      </c>
      <c r="G16">
        <v>8.6273500000000003E-2</v>
      </c>
      <c r="H16">
        <v>5.9399300000000002E-2</v>
      </c>
      <c r="I16">
        <v>3.7171700000000002E-2</v>
      </c>
      <c r="J16">
        <v>4.0049089999999898E-2</v>
      </c>
      <c r="K16">
        <v>4.4376659999999998E-2</v>
      </c>
      <c r="L16">
        <v>5.0064279999999899E-2</v>
      </c>
      <c r="M16">
        <v>5.9722509999999999E-2</v>
      </c>
      <c r="N16">
        <v>7.3188690000000001E-2</v>
      </c>
      <c r="O16">
        <v>8.5501428999999907E-2</v>
      </c>
      <c r="P16">
        <v>9.3158149999999995E-2</v>
      </c>
      <c r="Q16">
        <v>0.1002839426</v>
      </c>
      <c r="R16">
        <v>0.10707997916000001</v>
      </c>
      <c r="S16">
        <v>0.11358702347999999</v>
      </c>
      <c r="T16">
        <v>0.120380440913</v>
      </c>
      <c r="U16">
        <v>0.1277023817174</v>
      </c>
      <c r="V16">
        <v>0.13530833095270001</v>
      </c>
      <c r="W16">
        <v>0.14239565888069999</v>
      </c>
      <c r="X16">
        <v>0.14829846270949901</v>
      </c>
      <c r="Y16">
        <v>0.153263797881</v>
      </c>
      <c r="Z16" s="142" t="s">
        <v>1091</v>
      </c>
    </row>
    <row r="17" spans="1:26" hidden="1">
      <c r="A17" t="s">
        <v>1311</v>
      </c>
      <c r="B17" t="s">
        <v>1278</v>
      </c>
      <c r="C17" t="s">
        <v>1329</v>
      </c>
      <c r="D17" t="s">
        <v>132</v>
      </c>
      <c r="E17">
        <v>0</v>
      </c>
      <c r="F17">
        <v>0</v>
      </c>
      <c r="G17">
        <v>9.9124500000000004E-2</v>
      </c>
      <c r="H17">
        <v>4.9311099999999997E-2</v>
      </c>
      <c r="I17">
        <v>5.6636600000000002E-2</v>
      </c>
      <c r="J17">
        <v>6.173493E-2</v>
      </c>
      <c r="K17">
        <v>7.2151309999999996E-2</v>
      </c>
      <c r="L17">
        <v>8.9125289999999996E-2</v>
      </c>
      <c r="M17">
        <v>0.12329289</v>
      </c>
      <c r="N17">
        <v>0.17188818</v>
      </c>
      <c r="O17">
        <v>0.21414169</v>
      </c>
      <c r="P17">
        <v>0.24237625399999899</v>
      </c>
      <c r="Q17">
        <v>0.27313771019999999</v>
      </c>
      <c r="R17">
        <v>0.30843638139999902</v>
      </c>
      <c r="S17">
        <v>0.34646047600999902</v>
      </c>
      <c r="T17">
        <v>0.38672153989699998</v>
      </c>
      <c r="U17">
        <v>0.42923089659300001</v>
      </c>
      <c r="V17">
        <v>0.47337118836339998</v>
      </c>
      <c r="W17">
        <v>0.51789036130019905</v>
      </c>
      <c r="X17">
        <v>0.55938008803899997</v>
      </c>
      <c r="Y17">
        <v>0.59752561359</v>
      </c>
      <c r="Z17" s="142" t="s">
        <v>1091</v>
      </c>
    </row>
    <row r="18" spans="1:26" hidden="1">
      <c r="A18" t="s">
        <v>1311</v>
      </c>
      <c r="B18" t="s">
        <v>1278</v>
      </c>
      <c r="C18" t="s">
        <v>1329</v>
      </c>
      <c r="D18" t="s">
        <v>141</v>
      </c>
      <c r="E18">
        <v>0</v>
      </c>
      <c r="F18">
        <v>0</v>
      </c>
      <c r="G18">
        <v>0</v>
      </c>
      <c r="H18">
        <v>0</v>
      </c>
      <c r="I18">
        <v>0</v>
      </c>
      <c r="J18">
        <v>0</v>
      </c>
      <c r="K18">
        <v>0</v>
      </c>
      <c r="L18">
        <v>0</v>
      </c>
      <c r="M18">
        <v>0</v>
      </c>
      <c r="N18">
        <v>0</v>
      </c>
      <c r="O18">
        <v>0</v>
      </c>
      <c r="P18">
        <v>1.46783E-2</v>
      </c>
      <c r="Q18">
        <v>3.59615E-2</v>
      </c>
      <c r="R18">
        <v>6.4608100000000002E-2</v>
      </c>
      <c r="S18">
        <v>9.5189599999999999E-2</v>
      </c>
      <c r="T18">
        <v>0.12183118</v>
      </c>
      <c r="U18">
        <v>0.14431653999999999</v>
      </c>
      <c r="V18">
        <v>0.166145347</v>
      </c>
      <c r="W18">
        <v>0.19004386100000001</v>
      </c>
      <c r="X18">
        <v>0.2163474591</v>
      </c>
      <c r="Y18">
        <v>0.24465324990999901</v>
      </c>
      <c r="Z18" s="142" t="s">
        <v>1091</v>
      </c>
    </row>
    <row r="19" spans="1:26" hidden="1">
      <c r="A19" t="s">
        <v>1311</v>
      </c>
      <c r="B19" t="s">
        <v>1278</v>
      </c>
      <c r="C19" t="s">
        <v>1329</v>
      </c>
      <c r="D19" t="s">
        <v>1372</v>
      </c>
      <c r="E19">
        <v>0</v>
      </c>
      <c r="F19">
        <v>1.79017E-2</v>
      </c>
      <c r="G19">
        <v>0</v>
      </c>
      <c r="H19">
        <v>0</v>
      </c>
      <c r="I19">
        <v>8.5377000000000005E-3</v>
      </c>
      <c r="J19">
        <v>9.1383839999999994E-3</v>
      </c>
      <c r="K19">
        <v>1.0081809000000001E-2</v>
      </c>
      <c r="L19">
        <v>1.1370049E-2</v>
      </c>
      <c r="M19">
        <v>1.3578226999999899E-2</v>
      </c>
      <c r="N19">
        <v>1.6694119E-2</v>
      </c>
      <c r="O19">
        <v>1.9531290999999999E-2</v>
      </c>
      <c r="P19">
        <v>2.1093854499999901E-2</v>
      </c>
      <c r="Q19">
        <v>2.2461903919999901E-2</v>
      </c>
      <c r="R19">
        <v>2.3616906409999999E-2</v>
      </c>
      <c r="S19">
        <v>2.4628242070999999E-2</v>
      </c>
      <c r="T19">
        <v>2.5738840123100001E-2</v>
      </c>
      <c r="U19">
        <v>2.6929050740100002E-2</v>
      </c>
      <c r="V19">
        <v>2.8045744786900001E-2</v>
      </c>
      <c r="W19">
        <v>2.9006931385479998E-2</v>
      </c>
      <c r="X19">
        <v>2.97360303559999E-2</v>
      </c>
      <c r="Y19">
        <v>3.0283470354599999E-2</v>
      </c>
      <c r="Z19" s="142" t="s">
        <v>1091</v>
      </c>
    </row>
    <row r="20" spans="1:26" hidden="1">
      <c r="A20" t="s">
        <v>1311</v>
      </c>
      <c r="B20" t="s">
        <v>1278</v>
      </c>
      <c r="C20" t="s">
        <v>1328</v>
      </c>
      <c r="D20" t="s">
        <v>1375</v>
      </c>
      <c r="E20">
        <v>0.124914</v>
      </c>
      <c r="F20">
        <v>0.227715</v>
      </c>
      <c r="G20">
        <v>0.42396699999999998</v>
      </c>
      <c r="H20">
        <v>0.69976499999999997</v>
      </c>
      <c r="I20">
        <v>0.72337399999999996</v>
      </c>
      <c r="J20">
        <v>0.79832899999999996</v>
      </c>
      <c r="K20">
        <v>0.87524900000000005</v>
      </c>
      <c r="L20">
        <v>0.94622399999999995</v>
      </c>
      <c r="M20">
        <v>0.99756800000000001</v>
      </c>
      <c r="N20">
        <v>1.0355399999999999</v>
      </c>
      <c r="O20">
        <v>1.08948</v>
      </c>
      <c r="P20">
        <v>1.1591800000000001</v>
      </c>
      <c r="Q20">
        <v>1.2138199999999999</v>
      </c>
      <c r="R20">
        <v>1.24533</v>
      </c>
      <c r="S20">
        <v>1.2626900000000001</v>
      </c>
      <c r="T20">
        <v>1.2805500000000001</v>
      </c>
      <c r="U20">
        <v>1.3004500000000001</v>
      </c>
      <c r="V20">
        <v>1.3138700000000001</v>
      </c>
      <c r="W20">
        <v>1.3299700000000001</v>
      </c>
      <c r="X20">
        <v>1.3431999999999999</v>
      </c>
      <c r="Y20">
        <v>1.3461099999999999</v>
      </c>
      <c r="Z20" s="142" t="s">
        <v>1091</v>
      </c>
    </row>
    <row r="21" spans="1:26" hidden="1">
      <c r="A21" t="s">
        <v>1311</v>
      </c>
      <c r="B21" t="s">
        <v>1278</v>
      </c>
      <c r="C21" t="s">
        <v>1328</v>
      </c>
      <c r="D21" t="s">
        <v>1372</v>
      </c>
      <c r="E21">
        <v>0.13567199999999999</v>
      </c>
      <c r="F21">
        <v>0.37614999999999998</v>
      </c>
      <c r="G21">
        <v>0.30483399999999999</v>
      </c>
      <c r="H21">
        <v>0.38522899999999999</v>
      </c>
      <c r="I21">
        <v>0.429475</v>
      </c>
      <c r="J21">
        <v>0.43373600000000001</v>
      </c>
      <c r="K21">
        <v>0.465723</v>
      </c>
      <c r="L21">
        <v>0.49264400000000003</v>
      </c>
      <c r="M21">
        <v>0.51512400000000003</v>
      </c>
      <c r="N21">
        <v>0.530783</v>
      </c>
      <c r="O21">
        <v>0.54093999999999998</v>
      </c>
      <c r="P21">
        <v>0.54283000000000003</v>
      </c>
      <c r="Q21">
        <v>0.55539899999999998</v>
      </c>
      <c r="R21">
        <v>0.578816</v>
      </c>
      <c r="S21">
        <v>0.60561100000000001</v>
      </c>
      <c r="T21">
        <v>0.62707100000000005</v>
      </c>
      <c r="U21">
        <v>0.63624700000000001</v>
      </c>
      <c r="V21">
        <v>0.636625</v>
      </c>
      <c r="W21">
        <v>0.62149600000000005</v>
      </c>
      <c r="X21">
        <v>0.59692599999999996</v>
      </c>
      <c r="Y21">
        <v>0.57273200000000002</v>
      </c>
      <c r="Z21" s="142" t="s">
        <v>1091</v>
      </c>
    </row>
    <row r="22" spans="1:26" hidden="1">
      <c r="A22" t="s">
        <v>1311</v>
      </c>
      <c r="B22" t="s">
        <v>1278</v>
      </c>
      <c r="C22" t="s">
        <v>1458</v>
      </c>
      <c r="D22" t="s">
        <v>132</v>
      </c>
      <c r="E22">
        <v>2.4502E-3</v>
      </c>
      <c r="F22">
        <v>8.3489399999999991E-3</v>
      </c>
      <c r="G22">
        <v>1.2371399999999999E-2</v>
      </c>
      <c r="H22">
        <v>2.22673E-2</v>
      </c>
      <c r="I22">
        <v>1.5449299999999999E-2</v>
      </c>
      <c r="J22">
        <v>2.4113699999999998E-2</v>
      </c>
      <c r="K22">
        <v>3.8742400000000003E-2</v>
      </c>
      <c r="L22">
        <v>5.6317100000000002E-2</v>
      </c>
      <c r="M22">
        <v>7.72901E-2</v>
      </c>
      <c r="N22">
        <v>0.101796</v>
      </c>
      <c r="O22">
        <v>0.130194</v>
      </c>
      <c r="P22">
        <v>0.16283700000000001</v>
      </c>
      <c r="Q22">
        <v>0.19925300000000001</v>
      </c>
      <c r="R22">
        <v>0.237652</v>
      </c>
      <c r="S22">
        <v>0.276258</v>
      </c>
      <c r="T22">
        <v>0.31385800000000003</v>
      </c>
      <c r="U22">
        <v>0.347798</v>
      </c>
      <c r="V22">
        <v>0.37704399999999999</v>
      </c>
      <c r="W22">
        <v>0.40137800000000001</v>
      </c>
      <c r="X22">
        <v>0.42006100000000002</v>
      </c>
      <c r="Y22">
        <v>0.43568299999999999</v>
      </c>
      <c r="Z22" s="142" t="s">
        <v>1091</v>
      </c>
    </row>
    <row r="23" spans="1:26" hidden="1">
      <c r="A23" t="s">
        <v>1311</v>
      </c>
      <c r="B23" t="s">
        <v>1278</v>
      </c>
      <c r="C23" t="s">
        <v>1457</v>
      </c>
      <c r="D23" t="s">
        <v>132</v>
      </c>
      <c r="E23" s="625">
        <v>2.33394E-4</v>
      </c>
      <c r="F23" s="625">
        <v>7.9516099999999996E-4</v>
      </c>
      <c r="G23">
        <v>1.17825E-3</v>
      </c>
      <c r="H23">
        <v>2.12072E-3</v>
      </c>
      <c r="I23">
        <v>1.4714000000000001E-3</v>
      </c>
      <c r="J23">
        <v>2.46971E-3</v>
      </c>
      <c r="K23">
        <v>3.7599299999999999E-3</v>
      </c>
      <c r="L23">
        <v>5.0534100000000004E-3</v>
      </c>
      <c r="M23">
        <v>6.4773699999999997E-3</v>
      </c>
      <c r="N23">
        <v>7.9458900000000006E-3</v>
      </c>
      <c r="O23">
        <v>9.3178700000000007E-3</v>
      </c>
      <c r="P23">
        <v>1.0630799999999999E-2</v>
      </c>
      <c r="Q23">
        <v>1.20821E-2</v>
      </c>
      <c r="R23">
        <v>1.39691E-2</v>
      </c>
      <c r="S23">
        <v>1.6060999999999999E-2</v>
      </c>
      <c r="T23">
        <v>1.7896700000000001E-2</v>
      </c>
      <c r="U23">
        <v>1.91694E-2</v>
      </c>
      <c r="V23">
        <v>1.9930199999999999E-2</v>
      </c>
      <c r="W23">
        <v>1.9911600000000002E-2</v>
      </c>
      <c r="X23">
        <v>1.9411899999999999E-2</v>
      </c>
      <c r="Y23">
        <v>1.9007099999999999E-2</v>
      </c>
      <c r="Z23" s="142" t="s">
        <v>1091</v>
      </c>
    </row>
    <row r="24" spans="1:26" hidden="1">
      <c r="A24" t="s">
        <v>1311</v>
      </c>
      <c r="B24" t="s">
        <v>1278</v>
      </c>
      <c r="C24" t="s">
        <v>1457</v>
      </c>
      <c r="D24" t="s">
        <v>1375</v>
      </c>
      <c r="E24">
        <v>0</v>
      </c>
      <c r="F24">
        <v>0</v>
      </c>
      <c r="G24">
        <v>1.35626E-3</v>
      </c>
      <c r="H24">
        <v>4.8192499999999997E-3</v>
      </c>
      <c r="I24">
        <v>1.08991E-2</v>
      </c>
      <c r="J24">
        <v>1.49178E-2</v>
      </c>
      <c r="K24">
        <v>2.1577300000000001E-2</v>
      </c>
      <c r="L24">
        <v>2.8639299999999999E-2</v>
      </c>
      <c r="M24">
        <v>3.5665000000000002E-2</v>
      </c>
      <c r="N24">
        <v>4.2482199999999998E-2</v>
      </c>
      <c r="O24">
        <v>4.9107600000000001E-2</v>
      </c>
      <c r="P24">
        <v>5.5519800000000001E-2</v>
      </c>
      <c r="Q24">
        <v>6.08806E-2</v>
      </c>
      <c r="R24">
        <v>6.4504900000000004E-2</v>
      </c>
      <c r="S24">
        <v>6.67793E-2</v>
      </c>
      <c r="T24">
        <v>6.8129700000000001E-2</v>
      </c>
      <c r="U24">
        <v>6.87831E-2</v>
      </c>
      <c r="V24">
        <v>6.89414E-2</v>
      </c>
      <c r="W24">
        <v>6.8918499999999994E-2</v>
      </c>
      <c r="X24">
        <v>6.84998E-2</v>
      </c>
      <c r="Y24">
        <v>6.7923600000000001E-2</v>
      </c>
      <c r="Z24" s="142" t="s">
        <v>1091</v>
      </c>
    </row>
    <row r="25" spans="1:26" hidden="1">
      <c r="A25" t="s">
        <v>1311</v>
      </c>
      <c r="B25" t="s">
        <v>1278</v>
      </c>
      <c r="C25" t="s">
        <v>1457</v>
      </c>
      <c r="D25" t="s">
        <v>141</v>
      </c>
      <c r="E25">
        <v>0</v>
      </c>
      <c r="F25">
        <v>0</v>
      </c>
      <c r="G25">
        <v>0</v>
      </c>
      <c r="H25">
        <v>0</v>
      </c>
      <c r="I25">
        <v>0</v>
      </c>
      <c r="J25" s="625">
        <v>4.3772799999999999E-6</v>
      </c>
      <c r="K25" s="625">
        <v>9.4624500000000002E-5</v>
      </c>
      <c r="L25" s="625">
        <v>1.92482E-4</v>
      </c>
      <c r="M25" s="625">
        <v>3.3022500000000002E-4</v>
      </c>
      <c r="N25" s="625">
        <v>5.1623100000000002E-4</v>
      </c>
      <c r="O25" s="625">
        <v>7.3205700000000004E-4</v>
      </c>
      <c r="P25" s="625">
        <v>8.3488200000000001E-4</v>
      </c>
      <c r="Q25" s="625">
        <v>9.3346800000000001E-4</v>
      </c>
      <c r="R25">
        <v>1.0445599999999999E-3</v>
      </c>
      <c r="S25">
        <v>1.13386E-3</v>
      </c>
      <c r="T25">
        <v>1.1935299999999999E-3</v>
      </c>
      <c r="U25">
        <v>1.21539E-3</v>
      </c>
      <c r="V25">
        <v>1.21002E-3</v>
      </c>
      <c r="W25">
        <v>1.1694299999999999E-3</v>
      </c>
      <c r="X25">
        <v>1.1237300000000001E-3</v>
      </c>
      <c r="Y25">
        <v>1.08358E-3</v>
      </c>
      <c r="Z25" s="142" t="s">
        <v>1091</v>
      </c>
    </row>
    <row r="26" spans="1:26" hidden="1">
      <c r="A26" t="s">
        <v>1311</v>
      </c>
      <c r="B26" t="s">
        <v>1278</v>
      </c>
      <c r="C26" t="s">
        <v>1456</v>
      </c>
      <c r="D26" t="s">
        <v>135</v>
      </c>
      <c r="E26">
        <v>6.5468999999999999E-2</v>
      </c>
      <c r="F26">
        <v>8.0706100000000003E-2</v>
      </c>
      <c r="G26">
        <v>8.6566500000000005E-2</v>
      </c>
      <c r="H26">
        <v>9.7450099999999998E-2</v>
      </c>
      <c r="I26">
        <v>0.116413</v>
      </c>
      <c r="J26">
        <v>0.14640400000000001</v>
      </c>
      <c r="K26">
        <v>0.183834</v>
      </c>
      <c r="L26">
        <v>0.20601700000000001</v>
      </c>
      <c r="M26">
        <v>0.223269</v>
      </c>
      <c r="N26">
        <v>0.233098</v>
      </c>
      <c r="O26">
        <v>0.22656100000000001</v>
      </c>
      <c r="P26">
        <v>0.20519200000000001</v>
      </c>
      <c r="Q26">
        <v>0.18341299999999999</v>
      </c>
      <c r="R26">
        <v>0.16538900000000001</v>
      </c>
      <c r="S26">
        <v>0.14934800000000001</v>
      </c>
      <c r="T26">
        <v>0.134378</v>
      </c>
      <c r="U26">
        <v>0.12026100000000001</v>
      </c>
      <c r="V26">
        <v>0.10870100000000001</v>
      </c>
      <c r="W26">
        <v>9.7281500000000007E-2</v>
      </c>
      <c r="X26">
        <v>8.70089E-2</v>
      </c>
      <c r="Y26">
        <v>7.8902700000000006E-2</v>
      </c>
      <c r="Z26" s="142" t="s">
        <v>1091</v>
      </c>
    </row>
    <row r="27" spans="1:26">
      <c r="A27" t="s">
        <v>1311</v>
      </c>
      <c r="B27" t="s">
        <v>1278</v>
      </c>
      <c r="C27" t="s">
        <v>1456</v>
      </c>
      <c r="D27" t="s">
        <v>1160</v>
      </c>
      <c r="E27">
        <v>0.28983900000000001</v>
      </c>
      <c r="F27">
        <v>0.23927200000000001</v>
      </c>
      <c r="G27">
        <v>0.39942800000000001</v>
      </c>
      <c r="H27">
        <v>0.36141899999999999</v>
      </c>
      <c r="I27">
        <v>0.44384200000000001</v>
      </c>
      <c r="J27">
        <v>0.47798200000000002</v>
      </c>
      <c r="K27">
        <v>0.50530299999999995</v>
      </c>
      <c r="L27">
        <v>0.51662300000000005</v>
      </c>
      <c r="M27">
        <v>0.52344999999999997</v>
      </c>
      <c r="N27">
        <v>0.51394300000000004</v>
      </c>
      <c r="O27">
        <v>0.48641400000000001</v>
      </c>
      <c r="P27">
        <v>0.45466200000000001</v>
      </c>
      <c r="Q27">
        <v>0.41424499999999997</v>
      </c>
      <c r="R27">
        <v>0.37978899999999999</v>
      </c>
      <c r="S27">
        <v>0.34894900000000001</v>
      </c>
      <c r="T27">
        <v>0.31850899999999999</v>
      </c>
      <c r="U27">
        <v>0.29132999999999998</v>
      </c>
      <c r="V27">
        <v>0.269785</v>
      </c>
      <c r="W27">
        <v>0.24593400000000001</v>
      </c>
      <c r="X27">
        <v>0.223388</v>
      </c>
      <c r="Y27">
        <v>0.20577999999999999</v>
      </c>
      <c r="Z27" s="142" t="s">
        <v>1091</v>
      </c>
    </row>
    <row r="28" spans="1:26" hidden="1">
      <c r="A28" t="s">
        <v>1311</v>
      </c>
      <c r="B28" t="s">
        <v>1278</v>
      </c>
      <c r="C28" t="s">
        <v>1456</v>
      </c>
      <c r="D28" t="s">
        <v>132</v>
      </c>
      <c r="E28">
        <v>4.6653600000000003E-2</v>
      </c>
      <c r="F28">
        <v>0.158972</v>
      </c>
      <c r="G28">
        <v>0.23556299999999999</v>
      </c>
      <c r="H28">
        <v>0.42399100000000001</v>
      </c>
      <c r="I28">
        <v>0.29416900000000001</v>
      </c>
      <c r="J28">
        <v>0.52789200000000003</v>
      </c>
      <c r="K28">
        <v>0.84555999999999998</v>
      </c>
      <c r="L28">
        <v>1.1814899999999999</v>
      </c>
      <c r="M28">
        <v>1.5427900000000001</v>
      </c>
      <c r="N28">
        <v>1.9160900000000001</v>
      </c>
      <c r="O28">
        <v>2.2988900000000001</v>
      </c>
      <c r="P28">
        <v>2.6978800000000001</v>
      </c>
      <c r="Q28">
        <v>3.08955</v>
      </c>
      <c r="R28">
        <v>3.47546</v>
      </c>
      <c r="S28">
        <v>3.8450600000000001</v>
      </c>
      <c r="T28">
        <v>4.1772</v>
      </c>
      <c r="U28">
        <v>4.4579300000000002</v>
      </c>
      <c r="V28">
        <v>4.6949800000000002</v>
      </c>
      <c r="W28">
        <v>4.8816100000000002</v>
      </c>
      <c r="X28">
        <v>5.0250899999999996</v>
      </c>
      <c r="Y28">
        <v>5.1787099999999997</v>
      </c>
      <c r="Z28" s="142" t="s">
        <v>1091</v>
      </c>
    </row>
    <row r="29" spans="1:26" hidden="1">
      <c r="A29" t="s">
        <v>1311</v>
      </c>
      <c r="B29" t="s">
        <v>1278</v>
      </c>
      <c r="C29" t="s">
        <v>1456</v>
      </c>
      <c r="D29" t="s">
        <v>1375</v>
      </c>
      <c r="E29">
        <v>0</v>
      </c>
      <c r="F29">
        <v>0</v>
      </c>
      <c r="G29">
        <v>1.22062E-2</v>
      </c>
      <c r="H29">
        <v>4.3373000000000002E-2</v>
      </c>
      <c r="I29">
        <v>9.8091999999999999E-2</v>
      </c>
      <c r="J29">
        <v>0.14376800000000001</v>
      </c>
      <c r="K29">
        <v>0.214862</v>
      </c>
      <c r="L29">
        <v>0.29077999999999998</v>
      </c>
      <c r="M29">
        <v>0.362682</v>
      </c>
      <c r="N29">
        <v>0.43005700000000002</v>
      </c>
      <c r="O29">
        <v>0.49930600000000003</v>
      </c>
      <c r="P29">
        <v>0.57208899999999996</v>
      </c>
      <c r="Q29">
        <v>0.62500900000000004</v>
      </c>
      <c r="R29">
        <v>0.64159699999999997</v>
      </c>
      <c r="S29">
        <v>0.63852799999999998</v>
      </c>
      <c r="T29">
        <v>0.63373299999999999</v>
      </c>
      <c r="U29">
        <v>0.63429899999999995</v>
      </c>
      <c r="V29">
        <v>0.639316</v>
      </c>
      <c r="W29">
        <v>0.65761199999999997</v>
      </c>
      <c r="X29">
        <v>0.68082399999999998</v>
      </c>
      <c r="Y29">
        <v>0.70152499999999995</v>
      </c>
      <c r="Z29" s="142" t="s">
        <v>1091</v>
      </c>
    </row>
    <row r="30" spans="1:26" hidden="1">
      <c r="A30" t="s">
        <v>1311</v>
      </c>
      <c r="B30" t="s">
        <v>1278</v>
      </c>
      <c r="C30" t="s">
        <v>1456</v>
      </c>
      <c r="D30" t="s">
        <v>141</v>
      </c>
      <c r="E30">
        <v>0</v>
      </c>
      <c r="F30">
        <v>0</v>
      </c>
      <c r="G30">
        <v>0</v>
      </c>
      <c r="H30">
        <v>0</v>
      </c>
      <c r="I30">
        <v>0</v>
      </c>
      <c r="J30" s="625">
        <v>6.2188199999999995E-5</v>
      </c>
      <c r="K30">
        <v>1.2752E-3</v>
      </c>
      <c r="L30">
        <v>2.6776899999999999E-3</v>
      </c>
      <c r="M30">
        <v>4.6297300000000003E-3</v>
      </c>
      <c r="N30">
        <v>7.2369499999999998E-3</v>
      </c>
      <c r="O30">
        <v>1.0396000000000001E-2</v>
      </c>
      <c r="P30">
        <v>1.2120799999999999E-2</v>
      </c>
      <c r="Q30">
        <v>1.3597100000000001E-2</v>
      </c>
      <c r="R30">
        <v>1.47174E-2</v>
      </c>
      <c r="S30">
        <v>1.52967E-2</v>
      </c>
      <c r="T30">
        <v>1.5651499999999999E-2</v>
      </c>
      <c r="U30">
        <v>1.5853099999999998E-2</v>
      </c>
      <c r="V30">
        <v>1.59533E-2</v>
      </c>
      <c r="W30">
        <v>1.6061300000000001E-2</v>
      </c>
      <c r="X30">
        <v>1.6316899999999999E-2</v>
      </c>
      <c r="Y30">
        <v>1.6542299999999999E-2</v>
      </c>
      <c r="Z30" s="142" t="s">
        <v>1091</v>
      </c>
    </row>
    <row r="31" spans="1:26" hidden="1">
      <c r="A31" t="s">
        <v>1311</v>
      </c>
      <c r="B31" t="s">
        <v>1278</v>
      </c>
      <c r="C31" t="s">
        <v>1456</v>
      </c>
      <c r="D31" t="s">
        <v>1372</v>
      </c>
      <c r="E31">
        <v>1.0422900000000001E-2</v>
      </c>
      <c r="F31">
        <v>0.148726</v>
      </c>
      <c r="G31">
        <v>0.28137800000000002</v>
      </c>
      <c r="H31">
        <v>0.28789900000000002</v>
      </c>
      <c r="I31">
        <v>0.35268500000000003</v>
      </c>
      <c r="J31">
        <v>0.35324699999999998</v>
      </c>
      <c r="K31">
        <v>0.40833000000000003</v>
      </c>
      <c r="L31">
        <v>0.44292100000000001</v>
      </c>
      <c r="M31">
        <v>0.45905899999999999</v>
      </c>
      <c r="N31">
        <v>0.460177</v>
      </c>
      <c r="O31">
        <v>0.44127300000000003</v>
      </c>
      <c r="P31">
        <v>0.39734999999999998</v>
      </c>
      <c r="Q31">
        <v>0.36518400000000001</v>
      </c>
      <c r="R31">
        <v>0.33263199999999998</v>
      </c>
      <c r="S31">
        <v>0.30196200000000001</v>
      </c>
      <c r="T31">
        <v>0.27227000000000001</v>
      </c>
      <c r="U31">
        <v>0.24227199999999999</v>
      </c>
      <c r="V31">
        <v>0.21604400000000001</v>
      </c>
      <c r="W31">
        <v>0.19261700000000001</v>
      </c>
      <c r="X31">
        <v>0.17178599999999999</v>
      </c>
      <c r="Y31">
        <v>0.15437600000000001</v>
      </c>
      <c r="Z31" s="142" t="s">
        <v>1091</v>
      </c>
    </row>
    <row r="32" spans="1:26" hidden="1">
      <c r="A32" t="s">
        <v>1311</v>
      </c>
      <c r="B32" t="s">
        <v>1278</v>
      </c>
      <c r="C32" t="s">
        <v>1327</v>
      </c>
      <c r="D32" t="s">
        <v>132</v>
      </c>
      <c r="E32">
        <v>0</v>
      </c>
      <c r="F32">
        <v>0</v>
      </c>
      <c r="G32">
        <v>0</v>
      </c>
      <c r="H32">
        <v>1.7162799999999999E-3</v>
      </c>
      <c r="I32" s="625">
        <v>7.1160199999999998E-4</v>
      </c>
      <c r="J32" s="625">
        <v>9.9470409999999993E-4</v>
      </c>
      <c r="K32">
        <v>1.7223011999999999E-3</v>
      </c>
      <c r="L32">
        <v>2.8625250999999999E-3</v>
      </c>
      <c r="M32">
        <v>4.42131693999999E-3</v>
      </c>
      <c r="N32">
        <v>6.2236403999999896E-3</v>
      </c>
      <c r="O32">
        <v>8.8578700999999999E-3</v>
      </c>
      <c r="P32">
        <v>1.1330698E-2</v>
      </c>
      <c r="Q32">
        <v>1.3473331E-2</v>
      </c>
      <c r="R32">
        <v>1.53171679999999E-2</v>
      </c>
      <c r="S32">
        <v>1.7102334E-2</v>
      </c>
      <c r="T32">
        <v>1.8950456000000001E-2</v>
      </c>
      <c r="U32">
        <v>2.0869396999999901E-2</v>
      </c>
      <c r="V32">
        <v>2.2837174999999901E-2</v>
      </c>
      <c r="W32">
        <v>2.4865112000000002E-2</v>
      </c>
      <c r="X32">
        <v>2.6915634000000001E-2</v>
      </c>
      <c r="Y32">
        <v>2.9053393999999899E-2</v>
      </c>
      <c r="Z32" s="142" t="s">
        <v>1091</v>
      </c>
    </row>
    <row r="33" spans="1:26" hidden="1">
      <c r="A33" t="s">
        <v>1311</v>
      </c>
      <c r="B33" t="s">
        <v>1278</v>
      </c>
      <c r="C33" t="s">
        <v>1327</v>
      </c>
      <c r="D33" t="s">
        <v>141</v>
      </c>
      <c r="E33">
        <v>0</v>
      </c>
      <c r="F33">
        <v>0</v>
      </c>
      <c r="G33">
        <v>0</v>
      </c>
      <c r="H33">
        <v>0</v>
      </c>
      <c r="I33">
        <v>0</v>
      </c>
      <c r="J33" s="625">
        <v>1.2907608999999999E-4</v>
      </c>
      <c r="K33" s="625">
        <v>7.7471278000000002E-4</v>
      </c>
      <c r="L33">
        <v>1.9915093430000002E-3</v>
      </c>
      <c r="M33">
        <v>3.5661104409999999E-3</v>
      </c>
      <c r="N33">
        <v>4.9849738499999898E-3</v>
      </c>
      <c r="O33">
        <v>6.5074992499999998E-3</v>
      </c>
      <c r="P33">
        <v>7.6508517999999996E-3</v>
      </c>
      <c r="Q33">
        <v>8.4359133999999999E-3</v>
      </c>
      <c r="R33">
        <v>8.9177371999999994E-3</v>
      </c>
      <c r="S33">
        <v>9.2175981000000001E-3</v>
      </c>
      <c r="T33">
        <v>9.4108960000000002E-3</v>
      </c>
      <c r="U33">
        <v>9.5227911000000005E-3</v>
      </c>
      <c r="V33">
        <v>9.5796862999999993E-3</v>
      </c>
      <c r="W33">
        <v>9.6121964000000001E-3</v>
      </c>
      <c r="X33">
        <v>9.62547219999999E-3</v>
      </c>
      <c r="Y33">
        <v>9.6207406999999998E-3</v>
      </c>
      <c r="Z33" s="142" t="s">
        <v>1091</v>
      </c>
    </row>
    <row r="34" spans="1:26" hidden="1">
      <c r="A34" t="s">
        <v>1311</v>
      </c>
      <c r="B34" t="s">
        <v>1278</v>
      </c>
      <c r="C34" t="s">
        <v>1327</v>
      </c>
      <c r="D34" t="s">
        <v>1372</v>
      </c>
      <c r="E34">
        <v>0</v>
      </c>
      <c r="F34">
        <v>0</v>
      </c>
      <c r="G34">
        <v>1.5864989999999999E-2</v>
      </c>
      <c r="H34">
        <v>1.335327E-2</v>
      </c>
      <c r="I34">
        <v>3.059972E-2</v>
      </c>
      <c r="J34">
        <v>3.4899390000000002E-2</v>
      </c>
      <c r="K34">
        <v>3.9732660000000003E-2</v>
      </c>
      <c r="L34">
        <v>4.3020006E-2</v>
      </c>
      <c r="M34">
        <v>4.5069365E-2</v>
      </c>
      <c r="N34">
        <v>4.6863635000000001E-2</v>
      </c>
      <c r="O34">
        <v>4.6629386999999897E-2</v>
      </c>
      <c r="P34">
        <v>4.693787E-2</v>
      </c>
      <c r="Q34">
        <v>4.8392060000000001E-2</v>
      </c>
      <c r="R34">
        <v>5.0328429999999903E-2</v>
      </c>
      <c r="S34">
        <v>5.2279319999999997E-2</v>
      </c>
      <c r="T34">
        <v>5.3892059999999999E-2</v>
      </c>
      <c r="U34">
        <v>5.5048100000000003E-2</v>
      </c>
      <c r="V34">
        <v>5.5837849999999897E-2</v>
      </c>
      <c r="W34">
        <v>5.6377480000000001E-2</v>
      </c>
      <c r="X34">
        <v>5.6706409999999999E-2</v>
      </c>
      <c r="Y34">
        <v>5.6966559999999999E-2</v>
      </c>
      <c r="Z34" s="142" t="s">
        <v>1091</v>
      </c>
    </row>
    <row r="35" spans="1:26" hidden="1">
      <c r="A35" t="s">
        <v>1311</v>
      </c>
      <c r="B35" t="s">
        <v>1278</v>
      </c>
      <c r="C35" t="s">
        <v>1326</v>
      </c>
      <c r="D35" t="s">
        <v>1372</v>
      </c>
      <c r="E35">
        <v>6.1659800000000001E-2</v>
      </c>
      <c r="F35">
        <v>0.136798</v>
      </c>
      <c r="G35">
        <v>0.17685899999999999</v>
      </c>
      <c r="H35">
        <v>0.23152800000000001</v>
      </c>
      <c r="I35">
        <v>0.30704300000000001</v>
      </c>
      <c r="J35">
        <v>0.31503999999999999</v>
      </c>
      <c r="K35">
        <v>0.32912799999999998</v>
      </c>
      <c r="L35">
        <v>0.34033000000000002</v>
      </c>
      <c r="M35">
        <v>0.34872199999999998</v>
      </c>
      <c r="N35">
        <v>0.35397299999999998</v>
      </c>
      <c r="O35">
        <v>0.35581099999999999</v>
      </c>
      <c r="P35">
        <v>0.353684</v>
      </c>
      <c r="Q35">
        <v>0.349991</v>
      </c>
      <c r="R35">
        <v>0.34337600000000001</v>
      </c>
      <c r="S35">
        <v>0.33519900000000002</v>
      </c>
      <c r="T35">
        <v>0.32583200000000001</v>
      </c>
      <c r="U35">
        <v>0.31526199999999999</v>
      </c>
      <c r="V35">
        <v>0.30405799999999999</v>
      </c>
      <c r="W35">
        <v>0.29291200000000001</v>
      </c>
      <c r="X35">
        <v>0.28183399999999997</v>
      </c>
      <c r="Y35">
        <v>0.27091700000000002</v>
      </c>
      <c r="Z35" s="142" t="s">
        <v>1091</v>
      </c>
    </row>
    <row r="36" spans="1:26" hidden="1">
      <c r="A36" t="s">
        <v>1311</v>
      </c>
      <c r="B36" t="s">
        <v>1278</v>
      </c>
      <c r="C36" t="s">
        <v>1455</v>
      </c>
      <c r="D36" t="s">
        <v>132</v>
      </c>
      <c r="E36" s="625">
        <v>7.5653100000000001E-6</v>
      </c>
      <c r="F36" s="625">
        <v>8.0703199999999993E-6</v>
      </c>
      <c r="G36" s="625">
        <v>6.8968099999999996E-6</v>
      </c>
      <c r="H36" s="625">
        <v>6.1205799999999996E-4</v>
      </c>
      <c r="I36" s="625">
        <v>6.0133099999999998E-4</v>
      </c>
      <c r="J36">
        <v>1.0947400000000001E-3</v>
      </c>
      <c r="K36">
        <v>1.5665200000000001E-3</v>
      </c>
      <c r="L36">
        <v>1.9669000000000002E-3</v>
      </c>
      <c r="M36">
        <v>2.4233000000000002E-3</v>
      </c>
      <c r="N36">
        <v>2.9291899999999999E-3</v>
      </c>
      <c r="O36">
        <v>3.4832600000000002E-3</v>
      </c>
      <c r="P36">
        <v>4.07085E-3</v>
      </c>
      <c r="Q36">
        <v>4.7032300000000001E-3</v>
      </c>
      <c r="R36">
        <v>5.23647E-3</v>
      </c>
      <c r="S36">
        <v>5.6210699999999997E-3</v>
      </c>
      <c r="T36">
        <v>5.8482500000000001E-3</v>
      </c>
      <c r="U36">
        <v>5.9198000000000002E-3</v>
      </c>
      <c r="V36">
        <v>5.9008000000000003E-3</v>
      </c>
      <c r="W36">
        <v>5.8117400000000001E-3</v>
      </c>
      <c r="X36">
        <v>5.6553300000000001E-3</v>
      </c>
      <c r="Y36">
        <v>5.4420600000000003E-3</v>
      </c>
      <c r="Z36" s="142" t="s">
        <v>1091</v>
      </c>
    </row>
    <row r="37" spans="1:26" hidden="1">
      <c r="A37" t="s">
        <v>1311</v>
      </c>
      <c r="B37" t="s">
        <v>1278</v>
      </c>
      <c r="C37" t="s">
        <v>1455</v>
      </c>
      <c r="D37" t="s">
        <v>1375</v>
      </c>
      <c r="E37" s="625">
        <v>1.09043E-6</v>
      </c>
      <c r="F37" s="625">
        <v>2.9567800000000001E-6</v>
      </c>
      <c r="G37" s="625">
        <v>2.05507E-6</v>
      </c>
      <c r="H37" s="625">
        <v>3.0895100000000002E-4</v>
      </c>
      <c r="I37" s="625">
        <v>5.6174399999999998E-4</v>
      </c>
      <c r="J37">
        <v>1.03385E-3</v>
      </c>
      <c r="K37">
        <v>1.5384000000000001E-3</v>
      </c>
      <c r="L37">
        <v>2.0208600000000002E-3</v>
      </c>
      <c r="M37">
        <v>2.55354E-3</v>
      </c>
      <c r="N37">
        <v>3.16468E-3</v>
      </c>
      <c r="O37">
        <v>3.9230699999999999E-3</v>
      </c>
      <c r="P37">
        <v>4.79292E-3</v>
      </c>
      <c r="Q37">
        <v>5.7542799999999996E-3</v>
      </c>
      <c r="R37">
        <v>6.4195399999999996E-3</v>
      </c>
      <c r="S37">
        <v>6.8210399999999996E-3</v>
      </c>
      <c r="T37">
        <v>7.1215499999999999E-3</v>
      </c>
      <c r="U37">
        <v>7.3554900000000001E-3</v>
      </c>
      <c r="V37">
        <v>7.5448599999999996E-3</v>
      </c>
      <c r="W37">
        <v>7.8929800000000008E-3</v>
      </c>
      <c r="X37">
        <v>8.2884299999999994E-3</v>
      </c>
      <c r="Y37">
        <v>8.5665700000000008E-3</v>
      </c>
      <c r="Z37" s="142" t="s">
        <v>1091</v>
      </c>
    </row>
    <row r="38" spans="1:26" hidden="1">
      <c r="A38" t="s">
        <v>1311</v>
      </c>
      <c r="B38" t="s">
        <v>1278</v>
      </c>
      <c r="C38" t="s">
        <v>1455</v>
      </c>
      <c r="D38" t="s">
        <v>1372</v>
      </c>
      <c r="E38" s="625">
        <v>9.3944699999999992E-6</v>
      </c>
      <c r="F38" s="625">
        <v>1.5496900000000001E-5</v>
      </c>
      <c r="G38" s="625">
        <v>1.8076200000000002E-5</v>
      </c>
      <c r="H38">
        <v>2.1604800000000002E-3</v>
      </c>
      <c r="I38">
        <v>1.9076799999999999E-3</v>
      </c>
      <c r="J38">
        <v>3.21997E-3</v>
      </c>
      <c r="K38">
        <v>4.6830700000000001E-3</v>
      </c>
      <c r="L38">
        <v>6.0086699999999998E-3</v>
      </c>
      <c r="M38">
        <v>7.5045199999999998E-3</v>
      </c>
      <c r="N38">
        <v>9.1995500000000008E-3</v>
      </c>
      <c r="O38">
        <v>1.10323E-2</v>
      </c>
      <c r="P38">
        <v>1.2716099999999999E-2</v>
      </c>
      <c r="Q38">
        <v>1.4889700000000001E-2</v>
      </c>
      <c r="R38">
        <v>1.67723E-2</v>
      </c>
      <c r="S38">
        <v>1.8253100000000001E-2</v>
      </c>
      <c r="T38">
        <v>1.93382E-2</v>
      </c>
      <c r="U38">
        <v>1.9871699999999999E-2</v>
      </c>
      <c r="V38">
        <v>2.0118799999999999E-2</v>
      </c>
      <c r="W38">
        <v>2.0290900000000001E-2</v>
      </c>
      <c r="X38">
        <v>2.0292399999999999E-2</v>
      </c>
      <c r="Y38">
        <v>2.0099700000000002E-2</v>
      </c>
      <c r="Z38" s="142" t="s">
        <v>1091</v>
      </c>
    </row>
    <row r="39" spans="1:26" hidden="1">
      <c r="A39" t="s">
        <v>1311</v>
      </c>
      <c r="B39" t="s">
        <v>1278</v>
      </c>
      <c r="C39" t="s">
        <v>1324</v>
      </c>
      <c r="D39" t="s">
        <v>132</v>
      </c>
      <c r="E39">
        <v>0</v>
      </c>
      <c r="F39">
        <v>0</v>
      </c>
      <c r="G39">
        <v>5.38871E-2</v>
      </c>
      <c r="H39">
        <v>7.7745900000000007E-2</v>
      </c>
      <c r="I39">
        <v>0.26260499999999998</v>
      </c>
      <c r="J39">
        <v>0.2805646</v>
      </c>
      <c r="K39">
        <v>0.30387619999999999</v>
      </c>
      <c r="L39">
        <v>0.32433099999999998</v>
      </c>
      <c r="M39">
        <v>0.34220159999999999</v>
      </c>
      <c r="N39">
        <v>0.35726639999999998</v>
      </c>
      <c r="O39">
        <v>0.36945634999999999</v>
      </c>
      <c r="P39">
        <v>0.37928970899999997</v>
      </c>
      <c r="Q39">
        <v>0.38688750399999999</v>
      </c>
      <c r="R39">
        <v>0.39203286100000001</v>
      </c>
      <c r="S39">
        <v>0.39471264099999998</v>
      </c>
      <c r="T39">
        <v>0.39495680999999999</v>
      </c>
      <c r="U39">
        <v>0.39297117999999998</v>
      </c>
      <c r="V39">
        <v>0.389247391</v>
      </c>
      <c r="W39">
        <v>0.38429287000000001</v>
      </c>
      <c r="X39">
        <v>0.37840108300000003</v>
      </c>
      <c r="Y39">
        <v>0.37188861000000001</v>
      </c>
      <c r="Z39" s="142" t="s">
        <v>1091</v>
      </c>
    </row>
    <row r="40" spans="1:26" hidden="1">
      <c r="A40" t="s">
        <v>1311</v>
      </c>
      <c r="B40" t="s">
        <v>1278</v>
      </c>
      <c r="C40" t="s">
        <v>1454</v>
      </c>
      <c r="D40" t="s">
        <v>132</v>
      </c>
      <c r="E40">
        <v>1.55631E-3</v>
      </c>
      <c r="F40">
        <v>1.9424900000000001E-3</v>
      </c>
      <c r="G40">
        <v>2.7898599999999999E-3</v>
      </c>
      <c r="H40">
        <v>3.8377300000000001E-3</v>
      </c>
      <c r="I40">
        <v>5.0742799999999996E-3</v>
      </c>
      <c r="J40">
        <v>8.0242500000000001E-3</v>
      </c>
      <c r="K40">
        <v>1.2984900000000001E-2</v>
      </c>
      <c r="L40">
        <v>1.87809E-2</v>
      </c>
      <c r="M40">
        <v>2.5377299999999998E-2</v>
      </c>
      <c r="N40">
        <v>3.2648400000000001E-2</v>
      </c>
      <c r="O40">
        <v>4.0422399999999997E-2</v>
      </c>
      <c r="P40">
        <v>4.8533E-2</v>
      </c>
      <c r="Q40">
        <v>5.6825000000000001E-2</v>
      </c>
      <c r="R40">
        <v>6.4906900000000003E-2</v>
      </c>
      <c r="S40">
        <v>7.2411100000000006E-2</v>
      </c>
      <c r="T40">
        <v>7.9412800000000006E-2</v>
      </c>
      <c r="U40">
        <v>8.5716100000000003E-2</v>
      </c>
      <c r="V40">
        <v>9.1266899999999998E-2</v>
      </c>
      <c r="W40">
        <v>9.6202800000000005E-2</v>
      </c>
      <c r="X40">
        <v>0.100524</v>
      </c>
      <c r="Y40">
        <v>0.104225</v>
      </c>
      <c r="Z40" s="142" t="s">
        <v>1091</v>
      </c>
    </row>
    <row r="41" spans="1:26" hidden="1">
      <c r="A41" t="s">
        <v>1311</v>
      </c>
      <c r="B41" t="s">
        <v>1278</v>
      </c>
      <c r="C41" t="s">
        <v>1453</v>
      </c>
      <c r="D41" t="s">
        <v>132</v>
      </c>
      <c r="E41">
        <v>2.8850299999999998E-3</v>
      </c>
      <c r="F41">
        <v>3.3814299999999999E-3</v>
      </c>
      <c r="G41">
        <v>4.6890200000000003E-3</v>
      </c>
      <c r="H41">
        <v>6.1519399999999998E-3</v>
      </c>
      <c r="I41">
        <v>7.7535700000000004E-3</v>
      </c>
      <c r="J41">
        <v>9.4176499999999996E-3</v>
      </c>
      <c r="K41">
        <v>1.17599E-2</v>
      </c>
      <c r="L41">
        <v>1.39626E-2</v>
      </c>
      <c r="M41">
        <v>1.6017199999999999E-2</v>
      </c>
      <c r="N41">
        <v>1.7892100000000001E-2</v>
      </c>
      <c r="O41">
        <v>1.9548599999999999E-2</v>
      </c>
      <c r="P41">
        <v>2.0987800000000001E-2</v>
      </c>
      <c r="Q41">
        <v>2.2232600000000002E-2</v>
      </c>
      <c r="R41">
        <v>2.3220299999999999E-2</v>
      </c>
      <c r="S41">
        <v>2.39499E-2</v>
      </c>
      <c r="T41">
        <v>2.4495699999999999E-2</v>
      </c>
      <c r="U41">
        <v>2.4869200000000001E-2</v>
      </c>
      <c r="V41">
        <v>2.5090000000000001E-2</v>
      </c>
      <c r="W41">
        <v>2.5217300000000002E-2</v>
      </c>
      <c r="X41">
        <v>2.5256899999999999E-2</v>
      </c>
      <c r="Y41">
        <v>2.521E-2</v>
      </c>
      <c r="Z41" s="142" t="s">
        <v>1091</v>
      </c>
    </row>
    <row r="42" spans="1:26" hidden="1">
      <c r="A42" t="s">
        <v>1311</v>
      </c>
      <c r="B42" t="s">
        <v>1278</v>
      </c>
      <c r="C42" t="s">
        <v>1452</v>
      </c>
      <c r="D42" t="s">
        <v>132</v>
      </c>
      <c r="E42">
        <v>5.6811400000000003E-3</v>
      </c>
      <c r="F42">
        <v>6.6586500000000003E-3</v>
      </c>
      <c r="G42">
        <v>9.2335500000000001E-3</v>
      </c>
      <c r="H42">
        <v>1.21143E-2</v>
      </c>
      <c r="I42">
        <v>1.5268199999999999E-2</v>
      </c>
      <c r="J42">
        <v>1.8545099999999998E-2</v>
      </c>
      <c r="K42">
        <v>2.3157400000000002E-2</v>
      </c>
      <c r="L42">
        <v>2.74948E-2</v>
      </c>
      <c r="M42">
        <v>3.1540800000000001E-2</v>
      </c>
      <c r="N42">
        <v>3.5232800000000002E-2</v>
      </c>
      <c r="O42">
        <v>3.8494800000000003E-2</v>
      </c>
      <c r="P42">
        <v>4.1328900000000002E-2</v>
      </c>
      <c r="Q42">
        <v>4.3780100000000002E-2</v>
      </c>
      <c r="R42">
        <v>4.5725000000000002E-2</v>
      </c>
      <c r="S42">
        <v>4.7161799999999997E-2</v>
      </c>
      <c r="T42">
        <v>4.8236599999999998E-2</v>
      </c>
      <c r="U42">
        <v>4.8972099999999998E-2</v>
      </c>
      <c r="V42">
        <v>4.9406800000000001E-2</v>
      </c>
      <c r="W42">
        <v>4.9657399999999997E-2</v>
      </c>
      <c r="X42">
        <v>4.9735500000000002E-2</v>
      </c>
      <c r="Y42">
        <v>4.9643E-2</v>
      </c>
      <c r="Z42" s="142" t="s">
        <v>1091</v>
      </c>
    </row>
    <row r="43" spans="1:26" hidden="1">
      <c r="A43" t="s">
        <v>1311</v>
      </c>
      <c r="B43" t="s">
        <v>1278</v>
      </c>
      <c r="C43" t="s">
        <v>1323</v>
      </c>
      <c r="D43" t="s">
        <v>135</v>
      </c>
      <c r="E43">
        <v>0</v>
      </c>
      <c r="F43">
        <v>0</v>
      </c>
      <c r="G43">
        <v>0</v>
      </c>
      <c r="H43">
        <v>0</v>
      </c>
      <c r="I43">
        <v>0</v>
      </c>
      <c r="J43">
        <v>0</v>
      </c>
      <c r="K43">
        <v>9.3743199999999999E-2</v>
      </c>
      <c r="L43">
        <v>0.21713550000000001</v>
      </c>
      <c r="M43">
        <v>0.34181629999999902</v>
      </c>
      <c r="N43">
        <v>0.43810110000000002</v>
      </c>
      <c r="O43">
        <v>0.53259469999999998</v>
      </c>
      <c r="P43">
        <v>0.58483169999999995</v>
      </c>
      <c r="Q43">
        <v>0.59998889999999905</v>
      </c>
      <c r="R43">
        <v>0.58961540000000001</v>
      </c>
      <c r="S43">
        <v>0.56384590000000001</v>
      </c>
      <c r="T43">
        <v>0.53017230000000004</v>
      </c>
      <c r="U43">
        <v>0.49064969999999902</v>
      </c>
      <c r="V43">
        <v>0.44797729999999902</v>
      </c>
      <c r="W43">
        <v>0.4054836</v>
      </c>
      <c r="X43">
        <v>0.36455779999999999</v>
      </c>
      <c r="Y43">
        <v>0.32655469999999998</v>
      </c>
      <c r="Z43" s="142" t="s">
        <v>1091</v>
      </c>
    </row>
    <row r="44" spans="1:26" hidden="1">
      <c r="A44" t="s">
        <v>1311</v>
      </c>
      <c r="B44" t="s">
        <v>1278</v>
      </c>
      <c r="C44" t="s">
        <v>1323</v>
      </c>
      <c r="D44" t="s">
        <v>1160</v>
      </c>
      <c r="E44">
        <v>0.53015699999999999</v>
      </c>
      <c r="F44">
        <v>1.05776</v>
      </c>
      <c r="G44">
        <v>1.7249620000000001</v>
      </c>
      <c r="H44">
        <v>2.6484830000000001</v>
      </c>
      <c r="I44">
        <v>3.38103</v>
      </c>
      <c r="J44">
        <v>2.8724940000000001</v>
      </c>
      <c r="K44">
        <v>3.9058427999999998</v>
      </c>
      <c r="L44">
        <v>4.6712357000000004</v>
      </c>
      <c r="M44">
        <v>5.2810946000000003</v>
      </c>
      <c r="N44">
        <v>5.8487530999999997</v>
      </c>
      <c r="O44">
        <v>6.1520800999999903</v>
      </c>
      <c r="P44">
        <v>6.3617952999999998</v>
      </c>
      <c r="Q44">
        <v>6.4815503999999997</v>
      </c>
      <c r="R44">
        <v>6.5067412999999998</v>
      </c>
      <c r="S44">
        <v>6.4229285999999997</v>
      </c>
      <c r="T44">
        <v>6.2398845999999999</v>
      </c>
      <c r="U44">
        <v>5.9874144999999999</v>
      </c>
      <c r="V44">
        <v>5.6904164999999898</v>
      </c>
      <c r="W44">
        <v>5.3707029000000004</v>
      </c>
      <c r="X44">
        <v>5.0345902000000002</v>
      </c>
      <c r="Y44">
        <v>4.6966134999999998</v>
      </c>
      <c r="Z44" s="142" t="s">
        <v>1091</v>
      </c>
    </row>
    <row r="45" spans="1:26" hidden="1">
      <c r="A45" t="s">
        <v>1311</v>
      </c>
      <c r="B45" t="s">
        <v>1278</v>
      </c>
      <c r="C45" t="s">
        <v>1323</v>
      </c>
      <c r="D45" t="s">
        <v>132</v>
      </c>
      <c r="E45">
        <v>1.35885E-2</v>
      </c>
      <c r="F45">
        <v>5.0460699999999997E-2</v>
      </c>
      <c r="G45">
        <v>0.2021838</v>
      </c>
      <c r="H45">
        <v>0.22323889999999999</v>
      </c>
      <c r="I45">
        <v>0.37472850000000002</v>
      </c>
      <c r="J45">
        <v>0.31837510000000002</v>
      </c>
      <c r="K45">
        <v>0.50230173300000003</v>
      </c>
      <c r="L45">
        <v>0.68524827600000005</v>
      </c>
      <c r="M45">
        <v>0.85744940800000002</v>
      </c>
      <c r="N45">
        <v>1.0063290389999999</v>
      </c>
      <c r="O45">
        <v>1.131394115</v>
      </c>
      <c r="P45">
        <v>1.230989017</v>
      </c>
      <c r="Q45">
        <v>1.3048827539999901</v>
      </c>
      <c r="R45">
        <v>1.3523204789999901</v>
      </c>
      <c r="S45">
        <v>1.371950435</v>
      </c>
      <c r="T45">
        <v>1.36541803499999</v>
      </c>
      <c r="U45">
        <v>1.33742750299999</v>
      </c>
      <c r="V45">
        <v>1.2926027170000001</v>
      </c>
      <c r="W45">
        <v>1.237920871</v>
      </c>
      <c r="X45">
        <v>1.175973215</v>
      </c>
      <c r="Y45">
        <v>1.1107240410000001</v>
      </c>
      <c r="Z45" s="142" t="s">
        <v>1091</v>
      </c>
    </row>
    <row r="46" spans="1:26" hidden="1">
      <c r="A46" t="s">
        <v>1311</v>
      </c>
      <c r="B46" t="s">
        <v>1278</v>
      </c>
      <c r="C46" t="s">
        <v>1323</v>
      </c>
      <c r="D46" t="s">
        <v>1375</v>
      </c>
      <c r="E46">
        <v>1.2808732E-2</v>
      </c>
      <c r="F46">
        <v>1.4487755E-2</v>
      </c>
      <c r="G46">
        <v>0</v>
      </c>
      <c r="H46">
        <v>0</v>
      </c>
      <c r="I46">
        <v>0</v>
      </c>
      <c r="J46">
        <v>0</v>
      </c>
      <c r="K46">
        <v>0</v>
      </c>
      <c r="L46">
        <v>0</v>
      </c>
      <c r="M46">
        <v>0</v>
      </c>
      <c r="N46">
        <v>0</v>
      </c>
      <c r="O46">
        <v>0</v>
      </c>
      <c r="P46">
        <v>0</v>
      </c>
      <c r="Q46">
        <v>0</v>
      </c>
      <c r="R46">
        <v>0</v>
      </c>
      <c r="S46">
        <v>0</v>
      </c>
      <c r="T46">
        <v>0</v>
      </c>
      <c r="U46">
        <v>0</v>
      </c>
      <c r="V46">
        <v>0</v>
      </c>
      <c r="W46">
        <v>0</v>
      </c>
      <c r="X46">
        <v>0</v>
      </c>
      <c r="Y46">
        <v>0</v>
      </c>
      <c r="Z46" s="142" t="s">
        <v>1091</v>
      </c>
    </row>
    <row r="47" spans="1:26" hidden="1">
      <c r="A47" t="s">
        <v>1311</v>
      </c>
      <c r="B47" t="s">
        <v>1278</v>
      </c>
      <c r="C47" t="s">
        <v>1323</v>
      </c>
      <c r="D47" t="s">
        <v>141</v>
      </c>
      <c r="E47">
        <v>0</v>
      </c>
      <c r="F47">
        <v>0</v>
      </c>
      <c r="G47">
        <v>0</v>
      </c>
      <c r="H47">
        <v>0</v>
      </c>
      <c r="I47">
        <v>0</v>
      </c>
      <c r="J47">
        <v>0</v>
      </c>
      <c r="K47">
        <v>7.9459800000000001E-3</v>
      </c>
      <c r="L47">
        <v>1.850212E-2</v>
      </c>
      <c r="M47">
        <v>2.9389579999999998E-2</v>
      </c>
      <c r="N47">
        <v>3.8288890999999999E-2</v>
      </c>
      <c r="O47">
        <v>4.8297563000000002E-2</v>
      </c>
      <c r="P47">
        <v>5.5914534999999897E-2</v>
      </c>
      <c r="Q47">
        <v>6.085836E-2</v>
      </c>
      <c r="R47">
        <v>6.2861620000000007E-2</v>
      </c>
      <c r="S47">
        <v>6.2177169999999997E-2</v>
      </c>
      <c r="T47">
        <v>5.986358E-2</v>
      </c>
      <c r="U47">
        <v>5.6816939999999899E-2</v>
      </c>
      <c r="V47">
        <v>5.3525559999999903E-2</v>
      </c>
      <c r="W47">
        <v>5.0668399999999898E-2</v>
      </c>
      <c r="X47">
        <v>4.8376189999999999E-2</v>
      </c>
      <c r="Y47">
        <v>4.6393509999999999E-2</v>
      </c>
      <c r="Z47" s="142" t="s">
        <v>1091</v>
      </c>
    </row>
    <row r="48" spans="1:26" hidden="1">
      <c r="A48" t="s">
        <v>1311</v>
      </c>
      <c r="B48" t="s">
        <v>1278</v>
      </c>
      <c r="C48" t="s">
        <v>1323</v>
      </c>
      <c r="D48" t="s">
        <v>1372</v>
      </c>
      <c r="E48">
        <v>3.1287391000000002E-3</v>
      </c>
      <c r="F48">
        <v>3.6794947000000001E-2</v>
      </c>
      <c r="G48">
        <v>3.9474659999999898E-2</v>
      </c>
      <c r="H48">
        <v>2.8169481999999999E-2</v>
      </c>
      <c r="I48">
        <v>3.0639922999999999E-2</v>
      </c>
      <c r="J48">
        <v>2.6032377999999998E-2</v>
      </c>
      <c r="K48">
        <v>4.3827969929999898E-2</v>
      </c>
      <c r="L48">
        <v>6.3258604280000005E-2</v>
      </c>
      <c r="M48">
        <v>8.270097303E-2</v>
      </c>
      <c r="N48">
        <v>9.9828356957E-2</v>
      </c>
      <c r="O48">
        <v>0.11570476093</v>
      </c>
      <c r="P48">
        <v>0.12947925715</v>
      </c>
      <c r="Q48">
        <v>0.14092371846000001</v>
      </c>
      <c r="R48">
        <v>0.14969353570999899</v>
      </c>
      <c r="S48">
        <v>0.15539725656</v>
      </c>
      <c r="T48">
        <v>0.15791299681000001</v>
      </c>
      <c r="U48">
        <v>0.15761861431999999</v>
      </c>
      <c r="V48">
        <v>0.1549384794</v>
      </c>
      <c r="W48">
        <v>0.15067304750999999</v>
      </c>
      <c r="X48">
        <v>0.14512506417000001</v>
      </c>
      <c r="Y48">
        <v>0.13881167619000001</v>
      </c>
      <c r="Z48" s="142" t="s">
        <v>1091</v>
      </c>
    </row>
    <row r="49" spans="1:26" hidden="1">
      <c r="A49" t="s">
        <v>1311</v>
      </c>
      <c r="B49" t="s">
        <v>1278</v>
      </c>
      <c r="C49" t="s">
        <v>1451</v>
      </c>
      <c r="D49" t="s">
        <v>132</v>
      </c>
      <c r="E49">
        <v>0.126107</v>
      </c>
      <c r="F49">
        <v>0.28357300000000002</v>
      </c>
      <c r="G49">
        <v>0.40891499999999997</v>
      </c>
      <c r="H49">
        <v>0.53042100000000003</v>
      </c>
      <c r="I49">
        <v>0.61747399999999997</v>
      </c>
      <c r="J49">
        <v>0.61546400000000001</v>
      </c>
      <c r="K49">
        <v>0.62377400000000005</v>
      </c>
      <c r="L49">
        <v>0.63134199999999996</v>
      </c>
      <c r="M49">
        <v>0.64151400000000003</v>
      </c>
      <c r="N49">
        <v>0.64405800000000002</v>
      </c>
      <c r="O49">
        <v>0.63467600000000002</v>
      </c>
      <c r="P49">
        <v>0.62567700000000004</v>
      </c>
      <c r="Q49">
        <v>0.61942900000000001</v>
      </c>
      <c r="R49">
        <v>0.61516499999999996</v>
      </c>
      <c r="S49">
        <v>0.60969099999999998</v>
      </c>
      <c r="T49">
        <v>0.60454600000000003</v>
      </c>
      <c r="U49">
        <v>0.59945499999999996</v>
      </c>
      <c r="V49">
        <v>0.59454600000000002</v>
      </c>
      <c r="W49">
        <v>0.59064899999999998</v>
      </c>
      <c r="X49">
        <v>0.587121</v>
      </c>
      <c r="Y49">
        <v>0.58412399999999998</v>
      </c>
      <c r="Z49" s="142" t="s">
        <v>1091</v>
      </c>
    </row>
    <row r="50" spans="1:26" hidden="1">
      <c r="A50" t="s">
        <v>1311</v>
      </c>
      <c r="B50" t="s">
        <v>1278</v>
      </c>
      <c r="C50" t="s">
        <v>1321</v>
      </c>
      <c r="D50" t="s">
        <v>132</v>
      </c>
      <c r="E50">
        <v>0</v>
      </c>
      <c r="F50">
        <v>0</v>
      </c>
      <c r="G50" s="625">
        <v>4.1900000000000002E-5</v>
      </c>
      <c r="H50">
        <v>5.2157599999999998E-2</v>
      </c>
      <c r="I50">
        <v>9.1045500000000001E-2</v>
      </c>
      <c r="J50">
        <v>9.5976373300000001E-2</v>
      </c>
      <c r="K50">
        <v>9.9477974900000002E-2</v>
      </c>
      <c r="L50">
        <v>9.9703649699999994E-2</v>
      </c>
      <c r="M50">
        <v>9.903082547E-2</v>
      </c>
      <c r="N50">
        <v>9.9733143799999993E-2</v>
      </c>
      <c r="O50">
        <v>9.9409313999999999E-2</v>
      </c>
      <c r="P50">
        <v>9.9025002000000001E-2</v>
      </c>
      <c r="Q50">
        <v>9.8740650999999999E-2</v>
      </c>
      <c r="R50">
        <v>9.8181736000000006E-2</v>
      </c>
      <c r="S50">
        <v>9.7530888999999996E-2</v>
      </c>
      <c r="T50">
        <v>9.6354258999999998E-2</v>
      </c>
      <c r="U50">
        <v>9.4358960999999894E-2</v>
      </c>
      <c r="V50">
        <v>9.1630278999999995E-2</v>
      </c>
      <c r="W50">
        <v>8.8288776999999999E-2</v>
      </c>
      <c r="X50">
        <v>8.4428486999999899E-2</v>
      </c>
      <c r="Y50">
        <v>8.0402682000000003E-2</v>
      </c>
      <c r="Z50" s="142" t="s">
        <v>1091</v>
      </c>
    </row>
    <row r="51" spans="1:26" hidden="1">
      <c r="A51" t="s">
        <v>1311</v>
      </c>
      <c r="B51" t="s">
        <v>1278</v>
      </c>
      <c r="C51" t="s">
        <v>1321</v>
      </c>
      <c r="D51" t="s">
        <v>141</v>
      </c>
      <c r="E51">
        <v>0</v>
      </c>
      <c r="F51">
        <v>0</v>
      </c>
      <c r="G51">
        <v>0</v>
      </c>
      <c r="H51">
        <v>0</v>
      </c>
      <c r="I51">
        <v>0</v>
      </c>
      <c r="J51" s="625">
        <v>3.3930099999999899E-4</v>
      </c>
      <c r="K51">
        <v>4.2384040000000003E-3</v>
      </c>
      <c r="L51">
        <v>1.1100243100000001E-2</v>
      </c>
      <c r="M51">
        <v>1.8783342000000001E-2</v>
      </c>
      <c r="N51">
        <v>2.36060349999999E-2</v>
      </c>
      <c r="O51">
        <v>2.8654802E-2</v>
      </c>
      <c r="P51">
        <v>3.1519393999999999E-2</v>
      </c>
      <c r="Q51">
        <v>3.2233932E-2</v>
      </c>
      <c r="R51">
        <v>3.1328544999999999E-2</v>
      </c>
      <c r="S51">
        <v>2.9579431999999999E-2</v>
      </c>
      <c r="T51">
        <v>2.7566970999999999E-2</v>
      </c>
      <c r="U51">
        <v>2.5648002999999999E-2</v>
      </c>
      <c r="V51">
        <v>2.4002793000000001E-2</v>
      </c>
      <c r="W51">
        <v>2.2709126999999999E-2</v>
      </c>
      <c r="X51">
        <v>2.1731912999999999E-2</v>
      </c>
      <c r="Y51">
        <v>2.0954419999999901E-2</v>
      </c>
      <c r="Z51" s="142" t="s">
        <v>1091</v>
      </c>
    </row>
    <row r="52" spans="1:26" hidden="1">
      <c r="A52" t="s">
        <v>1311</v>
      </c>
      <c r="B52" t="s">
        <v>1278</v>
      </c>
      <c r="C52" t="s">
        <v>1321</v>
      </c>
      <c r="D52" t="s">
        <v>1372</v>
      </c>
      <c r="E52">
        <v>2.725089E-2</v>
      </c>
      <c r="F52">
        <v>3.8594900000000001E-2</v>
      </c>
      <c r="G52">
        <v>6.8441100000000005E-2</v>
      </c>
      <c r="H52">
        <v>5.7013399999999999E-2</v>
      </c>
      <c r="I52">
        <v>7.4510800000000002E-2</v>
      </c>
      <c r="J52">
        <v>7.6746049999999996E-2</v>
      </c>
      <c r="K52">
        <v>7.6526099999999903E-2</v>
      </c>
      <c r="L52">
        <v>7.3102057999999998E-2</v>
      </c>
      <c r="M52">
        <v>6.8597712999999894E-2</v>
      </c>
      <c r="N52">
        <v>6.5802993000000004E-2</v>
      </c>
      <c r="O52">
        <v>5.9470288000000003E-2</v>
      </c>
      <c r="P52">
        <v>5.4577593999999903E-2</v>
      </c>
      <c r="Q52">
        <v>5.1995894000000001E-2</v>
      </c>
      <c r="R52">
        <v>5.079798E-2</v>
      </c>
      <c r="S52">
        <v>5.0112011999999997E-2</v>
      </c>
      <c r="T52">
        <v>4.9317435999999999E-2</v>
      </c>
      <c r="U52">
        <v>4.8332715999999998E-2</v>
      </c>
      <c r="V52">
        <v>4.7265279999999903E-2</v>
      </c>
      <c r="W52">
        <v>4.6206037999999998E-2</v>
      </c>
      <c r="X52">
        <v>4.5161883999999999E-2</v>
      </c>
      <c r="Y52">
        <v>4.4224368E-2</v>
      </c>
      <c r="Z52" s="142" t="s">
        <v>1091</v>
      </c>
    </row>
    <row r="53" spans="1:26" hidden="1">
      <c r="A53" t="s">
        <v>1311</v>
      </c>
      <c r="B53" t="s">
        <v>1278</v>
      </c>
      <c r="C53" t="s">
        <v>1450</v>
      </c>
      <c r="D53" t="s">
        <v>132</v>
      </c>
      <c r="E53">
        <v>3.3528299999999998E-3</v>
      </c>
      <c r="F53">
        <v>7.1118300000000004E-3</v>
      </c>
      <c r="G53">
        <v>8.4761599999999999E-3</v>
      </c>
      <c r="H53">
        <v>9.5020699999999996E-3</v>
      </c>
      <c r="I53">
        <v>1.0655899999999999E-2</v>
      </c>
      <c r="J53">
        <v>1.44663E-2</v>
      </c>
      <c r="K53">
        <v>2.00106E-2</v>
      </c>
      <c r="L53">
        <v>2.5854700000000001E-2</v>
      </c>
      <c r="M53">
        <v>3.17611E-2</v>
      </c>
      <c r="N53">
        <v>3.7610400000000002E-2</v>
      </c>
      <c r="O53">
        <v>4.3187099999999999E-2</v>
      </c>
      <c r="P53">
        <v>4.8711499999999998E-2</v>
      </c>
      <c r="Q53">
        <v>5.3991400000000002E-2</v>
      </c>
      <c r="R53">
        <v>5.9002300000000001E-2</v>
      </c>
      <c r="S53">
        <v>6.3539799999999994E-2</v>
      </c>
      <c r="T53">
        <v>6.7645499999999997E-2</v>
      </c>
      <c r="U53">
        <v>7.1164000000000005E-2</v>
      </c>
      <c r="V53">
        <v>7.4030499999999999E-2</v>
      </c>
      <c r="W53">
        <v>7.6333399999999996E-2</v>
      </c>
      <c r="X53">
        <v>7.8137300000000007E-2</v>
      </c>
      <c r="Y53">
        <v>7.9546199999999997E-2</v>
      </c>
      <c r="Z53" s="142" t="s">
        <v>1091</v>
      </c>
    </row>
    <row r="54" spans="1:26" hidden="1">
      <c r="A54" t="s">
        <v>1311</v>
      </c>
      <c r="B54" t="s">
        <v>1278</v>
      </c>
      <c r="C54" t="s">
        <v>1449</v>
      </c>
      <c r="D54" t="s">
        <v>132</v>
      </c>
      <c r="E54">
        <v>8.1124300000000003E-3</v>
      </c>
      <c r="F54">
        <v>1.5881699999999999E-2</v>
      </c>
      <c r="G54">
        <v>1.8171799999999998E-2</v>
      </c>
      <c r="H54">
        <v>1.93587E-2</v>
      </c>
      <c r="I54">
        <v>2.06001E-2</v>
      </c>
      <c r="J54">
        <v>2.16271E-2</v>
      </c>
      <c r="K54">
        <v>2.32038E-2</v>
      </c>
      <c r="L54">
        <v>2.46882E-2</v>
      </c>
      <c r="M54">
        <v>2.5806099999999998E-2</v>
      </c>
      <c r="N54">
        <v>2.6580300000000001E-2</v>
      </c>
      <c r="O54">
        <v>2.6973400000000002E-2</v>
      </c>
      <c r="P54">
        <v>2.72389E-2</v>
      </c>
      <c r="Q54">
        <v>2.73452E-2</v>
      </c>
      <c r="R54">
        <v>2.7349600000000002E-2</v>
      </c>
      <c r="S54">
        <v>2.72505E-2</v>
      </c>
      <c r="T54">
        <v>2.7072499999999999E-2</v>
      </c>
      <c r="U54">
        <v>2.6800899999999999E-2</v>
      </c>
      <c r="V54">
        <v>2.6427099999999999E-2</v>
      </c>
      <c r="W54">
        <v>2.5990300000000001E-2</v>
      </c>
      <c r="X54">
        <v>2.55074E-2</v>
      </c>
      <c r="Y54">
        <v>2.5003399999999999E-2</v>
      </c>
      <c r="Z54" s="142" t="s">
        <v>1091</v>
      </c>
    </row>
    <row r="55" spans="1:26" hidden="1">
      <c r="A55" t="s">
        <v>1311</v>
      </c>
      <c r="B55" t="s">
        <v>1278</v>
      </c>
      <c r="C55" t="s">
        <v>1448</v>
      </c>
      <c r="D55" t="s">
        <v>132</v>
      </c>
      <c r="E55">
        <v>2.2225000000000002E-2</v>
      </c>
      <c r="F55">
        <v>4.3509800000000001E-2</v>
      </c>
      <c r="G55">
        <v>4.9784000000000002E-2</v>
      </c>
      <c r="H55">
        <v>5.3084699999999999E-2</v>
      </c>
      <c r="I55">
        <v>5.6483499999999999E-2</v>
      </c>
      <c r="J55">
        <v>5.9325700000000002E-2</v>
      </c>
      <c r="K55">
        <v>6.36708E-2</v>
      </c>
      <c r="L55">
        <v>6.7758499999999999E-2</v>
      </c>
      <c r="M55">
        <v>7.0844199999999996E-2</v>
      </c>
      <c r="N55">
        <v>7.2990399999999997E-2</v>
      </c>
      <c r="O55">
        <v>7.4094199999999999E-2</v>
      </c>
      <c r="P55">
        <v>7.4850100000000003E-2</v>
      </c>
      <c r="Q55">
        <v>7.5173199999999996E-2</v>
      </c>
      <c r="R55">
        <v>7.5212600000000004E-2</v>
      </c>
      <c r="S55">
        <v>7.4962299999999996E-2</v>
      </c>
      <c r="T55">
        <v>7.4489E-2</v>
      </c>
      <c r="U55">
        <v>7.3752499999999999E-2</v>
      </c>
      <c r="V55">
        <v>7.2732000000000005E-2</v>
      </c>
      <c r="W55">
        <v>7.1536100000000005E-2</v>
      </c>
      <c r="X55">
        <v>7.0210800000000004E-2</v>
      </c>
      <c r="Y55">
        <v>6.8824899999999994E-2</v>
      </c>
      <c r="Z55" s="142" t="s">
        <v>1091</v>
      </c>
    </row>
    <row r="56" spans="1:26" hidden="1">
      <c r="A56" t="s">
        <v>1311</v>
      </c>
      <c r="B56" t="s">
        <v>1278</v>
      </c>
      <c r="C56" t="s">
        <v>1447</v>
      </c>
      <c r="D56" t="s">
        <v>132</v>
      </c>
      <c r="E56">
        <v>2.11498E-2</v>
      </c>
      <c r="F56">
        <v>4.1404900000000001E-2</v>
      </c>
      <c r="G56">
        <v>4.7375599999999997E-2</v>
      </c>
      <c r="H56">
        <v>5.0469800000000002E-2</v>
      </c>
      <c r="I56">
        <v>5.3706200000000003E-2</v>
      </c>
      <c r="J56">
        <v>5.6383799999999998E-2</v>
      </c>
      <c r="K56">
        <v>6.0494399999999997E-2</v>
      </c>
      <c r="L56">
        <v>6.4364400000000002E-2</v>
      </c>
      <c r="M56">
        <v>6.7278699999999997E-2</v>
      </c>
      <c r="N56">
        <v>6.9297200000000003E-2</v>
      </c>
      <c r="O56">
        <v>7.0321900000000007E-2</v>
      </c>
      <c r="P56">
        <v>7.1014099999999997E-2</v>
      </c>
      <c r="Q56">
        <v>7.1291400000000005E-2</v>
      </c>
      <c r="R56">
        <v>7.13028E-2</v>
      </c>
      <c r="S56">
        <v>7.1044499999999997E-2</v>
      </c>
      <c r="T56">
        <v>7.0580299999999999E-2</v>
      </c>
      <c r="U56">
        <v>6.9872299999999998E-2</v>
      </c>
      <c r="V56">
        <v>6.8897899999999998E-2</v>
      </c>
      <c r="W56">
        <v>6.7759100000000003E-2</v>
      </c>
      <c r="X56">
        <v>6.6500000000000004E-2</v>
      </c>
      <c r="Y56">
        <v>6.5185999999999994E-2</v>
      </c>
      <c r="Z56" s="142" t="s">
        <v>1091</v>
      </c>
    </row>
    <row r="57" spans="1:26" hidden="1">
      <c r="A57" t="s">
        <v>1311</v>
      </c>
      <c r="B57" t="s">
        <v>1278</v>
      </c>
      <c r="C57" t="s">
        <v>1317</v>
      </c>
      <c r="D57" t="s">
        <v>135</v>
      </c>
      <c r="E57">
        <v>0.41612300000000002</v>
      </c>
      <c r="F57">
        <v>1.1438071000000001</v>
      </c>
      <c r="G57">
        <v>1.3391337000000001</v>
      </c>
      <c r="H57">
        <v>1.8440466</v>
      </c>
      <c r="I57">
        <v>3.1112126</v>
      </c>
      <c r="J57">
        <v>3.3702571200000002</v>
      </c>
      <c r="K57">
        <v>3.6429898299999999</v>
      </c>
      <c r="L57">
        <v>3.6767267100000001</v>
      </c>
      <c r="M57">
        <v>3.2309296600000001</v>
      </c>
      <c r="N57">
        <v>2.5433747099999899</v>
      </c>
      <c r="O57">
        <v>2.1657497210000001</v>
      </c>
      <c r="P57">
        <v>1.99925525</v>
      </c>
      <c r="Q57">
        <v>1.8503974831000001</v>
      </c>
      <c r="R57">
        <v>1.6892525917000001</v>
      </c>
      <c r="S57">
        <v>1.5123706494</v>
      </c>
      <c r="T57">
        <v>1.3510676782</v>
      </c>
      <c r="U57">
        <v>1.2094845478</v>
      </c>
      <c r="V57">
        <v>1.0834273058999899</v>
      </c>
      <c r="W57">
        <v>0.96948304779999905</v>
      </c>
      <c r="X57">
        <v>0.86759941529999995</v>
      </c>
      <c r="Y57">
        <v>0.77864522169999995</v>
      </c>
      <c r="Z57" s="142" t="s">
        <v>1091</v>
      </c>
    </row>
    <row r="58" spans="1:26" hidden="1">
      <c r="A58" t="s">
        <v>1311</v>
      </c>
      <c r="B58" t="s">
        <v>1278</v>
      </c>
      <c r="C58" t="s">
        <v>1317</v>
      </c>
      <c r="D58" t="s">
        <v>1160</v>
      </c>
      <c r="E58">
        <v>0.42037600000000003</v>
      </c>
      <c r="F58">
        <v>0.31943100000000002</v>
      </c>
      <c r="G58">
        <v>1.1055600000000001</v>
      </c>
      <c r="H58">
        <v>0.95682999999999996</v>
      </c>
      <c r="I58">
        <v>0.81220199999999998</v>
      </c>
      <c r="J58">
        <v>1.055628</v>
      </c>
      <c r="K58">
        <v>1.380433</v>
      </c>
      <c r="L58">
        <v>1.684015</v>
      </c>
      <c r="M58">
        <v>1.974872</v>
      </c>
      <c r="N58">
        <v>2.2248009999999998</v>
      </c>
      <c r="O58">
        <v>2.4062445000000001</v>
      </c>
      <c r="P58">
        <v>2.5356399000000001</v>
      </c>
      <c r="Q58">
        <v>2.6157751899999999</v>
      </c>
      <c r="R58">
        <v>2.6493530500000002</v>
      </c>
      <c r="S58">
        <v>2.6485670099999998</v>
      </c>
      <c r="T58">
        <v>2.6279886700000001</v>
      </c>
      <c r="U58">
        <v>2.5934524200000002</v>
      </c>
      <c r="V58">
        <v>2.5490317299999998</v>
      </c>
      <c r="W58">
        <v>2.4913336699999999</v>
      </c>
      <c r="X58">
        <v>2.4209672900000001</v>
      </c>
      <c r="Y58">
        <v>2.3445574900000001</v>
      </c>
      <c r="Z58" s="142" t="s">
        <v>1091</v>
      </c>
    </row>
    <row r="59" spans="1:26" hidden="1">
      <c r="A59" t="s">
        <v>1311</v>
      </c>
      <c r="B59" t="s">
        <v>1278</v>
      </c>
      <c r="C59" t="s">
        <v>1317</v>
      </c>
      <c r="D59" t="s">
        <v>132</v>
      </c>
      <c r="E59">
        <v>0.2727</v>
      </c>
      <c r="F59">
        <v>0.53115500000000004</v>
      </c>
      <c r="G59">
        <v>0.58946299999999996</v>
      </c>
      <c r="H59">
        <v>0.88217800000000002</v>
      </c>
      <c r="I59">
        <v>0.91756400000000005</v>
      </c>
      <c r="J59">
        <v>1.315267</v>
      </c>
      <c r="K59">
        <v>1.9766789999999901</v>
      </c>
      <c r="L59">
        <v>2.7182940000000002</v>
      </c>
      <c r="M59">
        <v>3.6679569999999999</v>
      </c>
      <c r="N59">
        <v>4.6987930000000002</v>
      </c>
      <c r="O59">
        <v>5.5140121999999998</v>
      </c>
      <c r="P59">
        <v>6.1731092999999904</v>
      </c>
      <c r="Q59">
        <v>6.7867725700000001</v>
      </c>
      <c r="R59">
        <v>7.3531702199999902</v>
      </c>
      <c r="S59">
        <v>7.8697631499999998</v>
      </c>
      <c r="T59">
        <v>8.3278947999999993</v>
      </c>
      <c r="U59">
        <v>8.7142099999999996</v>
      </c>
      <c r="V59">
        <v>9.0267078999999999</v>
      </c>
      <c r="W59">
        <v>9.2739495999999892</v>
      </c>
      <c r="X59">
        <v>9.4443602000000002</v>
      </c>
      <c r="Y59">
        <v>9.5487061999999998</v>
      </c>
      <c r="Z59" s="142" t="s">
        <v>1091</v>
      </c>
    </row>
    <row r="60" spans="1:26" hidden="1">
      <c r="A60" t="s">
        <v>1311</v>
      </c>
      <c r="B60" t="s">
        <v>1278</v>
      </c>
      <c r="C60" t="s">
        <v>1317</v>
      </c>
      <c r="D60" t="s">
        <v>1375</v>
      </c>
      <c r="E60">
        <v>2.7160799999999999E-2</v>
      </c>
      <c r="F60">
        <v>0.21568100000000001</v>
      </c>
      <c r="G60">
        <v>1.25246E-2</v>
      </c>
      <c r="H60">
        <v>6.1553099999999999E-2</v>
      </c>
      <c r="I60">
        <v>0.203101</v>
      </c>
      <c r="J60">
        <v>0.31624999999999998</v>
      </c>
      <c r="K60">
        <v>0.49613799999999902</v>
      </c>
      <c r="L60">
        <v>0.71146100000000001</v>
      </c>
      <c r="M60">
        <v>1.0012766</v>
      </c>
      <c r="N60">
        <v>1.3282467</v>
      </c>
      <c r="O60">
        <v>1.5985005000000001</v>
      </c>
      <c r="P60">
        <v>1.82371836</v>
      </c>
      <c r="Q60">
        <v>2.03092618999999</v>
      </c>
      <c r="R60">
        <v>2.19349192</v>
      </c>
      <c r="S60">
        <v>2.2955169799999999</v>
      </c>
      <c r="T60">
        <v>2.3435444599999999</v>
      </c>
      <c r="U60">
        <v>2.35419818</v>
      </c>
      <c r="V60">
        <v>2.34607166999999</v>
      </c>
      <c r="W60">
        <v>2.3512608199999998</v>
      </c>
      <c r="X60">
        <v>2.38319382999999</v>
      </c>
      <c r="Y60">
        <v>2.4360940499999999</v>
      </c>
      <c r="Z60" s="142" t="s">
        <v>1091</v>
      </c>
    </row>
    <row r="61" spans="1:26" hidden="1">
      <c r="A61" t="s">
        <v>1311</v>
      </c>
      <c r="B61" t="s">
        <v>1278</v>
      </c>
      <c r="C61" t="s">
        <v>1317</v>
      </c>
      <c r="D61" t="s">
        <v>141</v>
      </c>
      <c r="E61">
        <v>0</v>
      </c>
      <c r="F61">
        <v>0</v>
      </c>
      <c r="G61">
        <v>0</v>
      </c>
      <c r="H61">
        <v>0</v>
      </c>
      <c r="I61">
        <v>0</v>
      </c>
      <c r="J61">
        <v>0</v>
      </c>
      <c r="K61">
        <v>5.025234E-3</v>
      </c>
      <c r="L61">
        <v>1.4333211999999901E-2</v>
      </c>
      <c r="M61">
        <v>3.2450658E-2</v>
      </c>
      <c r="N61">
        <v>5.9466965999999899E-2</v>
      </c>
      <c r="O61">
        <v>8.6881537999999994E-2</v>
      </c>
      <c r="P61">
        <v>0.11417172759999999</v>
      </c>
      <c r="Q61">
        <v>0.14404304370000001</v>
      </c>
      <c r="R61">
        <v>0.17430924365</v>
      </c>
      <c r="S61">
        <v>0.20146128528999999</v>
      </c>
      <c r="T61">
        <v>0.22391615540000001</v>
      </c>
      <c r="U61">
        <v>0.24228813560000001</v>
      </c>
      <c r="V61">
        <v>0.257964052699999</v>
      </c>
      <c r="W61">
        <v>0.273567963999999</v>
      </c>
      <c r="X61">
        <v>0.29032317829999899</v>
      </c>
      <c r="Y61">
        <v>0.3078190817</v>
      </c>
      <c r="Z61" s="142" t="s">
        <v>1091</v>
      </c>
    </row>
    <row r="62" spans="1:26" hidden="1">
      <c r="A62" t="s">
        <v>1311</v>
      </c>
      <c r="B62" t="s">
        <v>1278</v>
      </c>
      <c r="C62" t="s">
        <v>1317</v>
      </c>
      <c r="D62" t="s">
        <v>1372</v>
      </c>
      <c r="E62">
        <v>0.190306</v>
      </c>
      <c r="F62">
        <v>0.38786700000000002</v>
      </c>
      <c r="G62">
        <v>0.38621499999999997</v>
      </c>
      <c r="H62">
        <v>0.83086400000000005</v>
      </c>
      <c r="I62">
        <v>0.76227900000000004</v>
      </c>
      <c r="J62">
        <v>0.96781899999999998</v>
      </c>
      <c r="K62">
        <v>1.2533699999999901</v>
      </c>
      <c r="L62">
        <v>1.5280320000000001</v>
      </c>
      <c r="M62">
        <v>1.791544</v>
      </c>
      <c r="N62">
        <v>2.0230090000000001</v>
      </c>
      <c r="O62">
        <v>2.1943893000000001</v>
      </c>
      <c r="P62">
        <v>2.2934887499999999</v>
      </c>
      <c r="Q62">
        <v>2.3420232699999999</v>
      </c>
      <c r="R62">
        <v>2.33929002</v>
      </c>
      <c r="S62">
        <v>2.3018417899999899</v>
      </c>
      <c r="T62">
        <v>2.2527544000000002</v>
      </c>
      <c r="U62">
        <v>2.1927743799999999</v>
      </c>
      <c r="V62">
        <v>2.1195999099999998</v>
      </c>
      <c r="W62">
        <v>2.03672801</v>
      </c>
      <c r="X62">
        <v>1.9477116999999999</v>
      </c>
      <c r="Y62">
        <v>1.8576674</v>
      </c>
      <c r="Z62" s="142" t="s">
        <v>1091</v>
      </c>
    </row>
    <row r="63" spans="1:26" hidden="1">
      <c r="A63" t="s">
        <v>1311</v>
      </c>
      <c r="B63" t="s">
        <v>1278</v>
      </c>
      <c r="C63" t="s">
        <v>1315</v>
      </c>
      <c r="D63" t="s">
        <v>1372</v>
      </c>
      <c r="E63">
        <v>6.6180699999999995E-2</v>
      </c>
      <c r="F63">
        <v>0.206454</v>
      </c>
      <c r="G63">
        <v>0.22725799999999999</v>
      </c>
      <c r="H63">
        <v>0.32156899999999999</v>
      </c>
      <c r="I63">
        <v>0.51764100000000002</v>
      </c>
      <c r="J63">
        <v>0.63228600000000001</v>
      </c>
      <c r="K63">
        <v>0.79473400000000005</v>
      </c>
      <c r="L63">
        <v>0.94331100000000001</v>
      </c>
      <c r="M63">
        <v>1.0728</v>
      </c>
      <c r="N63">
        <v>1.18143</v>
      </c>
      <c r="O63">
        <v>1.27521</v>
      </c>
      <c r="P63">
        <v>1.35399</v>
      </c>
      <c r="Q63">
        <v>1.41628</v>
      </c>
      <c r="R63">
        <v>1.45729</v>
      </c>
      <c r="S63">
        <v>1.4788399999999999</v>
      </c>
      <c r="T63">
        <v>1.4882</v>
      </c>
      <c r="U63">
        <v>1.48641</v>
      </c>
      <c r="V63">
        <v>1.4743200000000001</v>
      </c>
      <c r="W63">
        <v>1.45566</v>
      </c>
      <c r="X63">
        <v>1.43147</v>
      </c>
      <c r="Y63">
        <v>1.4023300000000001</v>
      </c>
      <c r="Z63" s="142" t="s">
        <v>1091</v>
      </c>
    </row>
    <row r="64" spans="1:26" hidden="1">
      <c r="A64" t="s">
        <v>1311</v>
      </c>
      <c r="B64" t="s">
        <v>1278</v>
      </c>
      <c r="C64" t="s">
        <v>1310</v>
      </c>
      <c r="D64" t="s">
        <v>132</v>
      </c>
      <c r="E64">
        <v>0</v>
      </c>
      <c r="F64">
        <v>0</v>
      </c>
      <c r="G64">
        <v>2.1139000000000002E-2</v>
      </c>
      <c r="H64">
        <v>3.8595200000000003E-2</v>
      </c>
      <c r="I64">
        <v>4.5125400000000003E-2</v>
      </c>
      <c r="J64">
        <v>5.5456699999999998E-2</v>
      </c>
      <c r="K64">
        <v>6.6281399999999893E-2</v>
      </c>
      <c r="L64">
        <v>7.6076699999999997E-2</v>
      </c>
      <c r="M64">
        <v>8.4866109999999995E-2</v>
      </c>
      <c r="N64">
        <v>9.2495389999999997E-2</v>
      </c>
      <c r="O64">
        <v>9.8815829999999993E-2</v>
      </c>
      <c r="P64">
        <v>0.10433416500000001</v>
      </c>
      <c r="Q64">
        <v>0.109070946</v>
      </c>
      <c r="R64">
        <v>0.113084842</v>
      </c>
      <c r="S64">
        <v>0.11612892999999901</v>
      </c>
      <c r="T64">
        <v>0.118321205</v>
      </c>
      <c r="U64">
        <v>0.119591234999999</v>
      </c>
      <c r="V64">
        <v>0.119945127</v>
      </c>
      <c r="W64">
        <v>0.119713072</v>
      </c>
      <c r="X64">
        <v>0.11907873599999901</v>
      </c>
      <c r="Y64">
        <v>0.118158109</v>
      </c>
      <c r="Z64" s="142" t="s">
        <v>1091</v>
      </c>
    </row>
    <row r="65" spans="1:26" hidden="1">
      <c r="A65" t="s">
        <v>1311</v>
      </c>
      <c r="B65" t="s">
        <v>1278</v>
      </c>
      <c r="C65" t="s">
        <v>1446</v>
      </c>
      <c r="D65" t="s">
        <v>135</v>
      </c>
      <c r="E65">
        <v>4.8160499999999997E-3</v>
      </c>
      <c r="F65">
        <v>9.1188699999999994E-3</v>
      </c>
      <c r="G65">
        <v>1.2701199999999999E-2</v>
      </c>
      <c r="H65">
        <v>1.2701199999999999E-2</v>
      </c>
      <c r="I65">
        <v>1.2701199999999999E-2</v>
      </c>
      <c r="J65">
        <v>1.653253E-2</v>
      </c>
      <c r="K65">
        <v>2.3301229999999999E-2</v>
      </c>
      <c r="L65">
        <v>2.9910229999999899E-2</v>
      </c>
      <c r="M65">
        <v>3.8219939999999897E-2</v>
      </c>
      <c r="N65">
        <v>4.7141199999999897E-2</v>
      </c>
      <c r="O65">
        <v>5.3304051999999998E-2</v>
      </c>
      <c r="P65">
        <v>5.6792326999999997E-2</v>
      </c>
      <c r="Q65">
        <v>5.8569187199999997E-2</v>
      </c>
      <c r="R65">
        <v>5.8833076300000002E-2</v>
      </c>
      <c r="S65">
        <v>5.8041361899999998E-2</v>
      </c>
      <c r="T65">
        <v>5.6722757999999998E-2</v>
      </c>
      <c r="U65">
        <v>5.5012570999999899E-2</v>
      </c>
      <c r="V65">
        <v>5.2934178999999998E-2</v>
      </c>
      <c r="W65">
        <v>5.0610265000000002E-2</v>
      </c>
      <c r="X65">
        <v>4.8185774000000001E-2</v>
      </c>
      <c r="Y65">
        <v>4.5813962E-2</v>
      </c>
      <c r="Z65" s="142" t="s">
        <v>1091</v>
      </c>
    </row>
    <row r="66" spans="1:26" hidden="1">
      <c r="A66" t="s">
        <v>1311</v>
      </c>
      <c r="B66" t="s">
        <v>1278</v>
      </c>
      <c r="C66" t="s">
        <v>1446</v>
      </c>
      <c r="D66" t="s">
        <v>1160</v>
      </c>
      <c r="E66">
        <v>0.23116800000000001</v>
      </c>
      <c r="F66">
        <v>0.43770500000000001</v>
      </c>
      <c r="G66">
        <v>0.60966100000000001</v>
      </c>
      <c r="H66">
        <v>0.60966100000000001</v>
      </c>
      <c r="I66">
        <v>0.60966100000000001</v>
      </c>
      <c r="J66">
        <v>0.78194999999999903</v>
      </c>
      <c r="K66">
        <v>1.023509</v>
      </c>
      <c r="L66">
        <v>1.227762</v>
      </c>
      <c r="M66">
        <v>1.4305760000000001</v>
      </c>
      <c r="N66">
        <v>1.6057828000000001</v>
      </c>
      <c r="O66">
        <v>1.7184268999999901</v>
      </c>
      <c r="P66">
        <v>1.79368971</v>
      </c>
      <c r="Q66">
        <v>1.8424242799999999</v>
      </c>
      <c r="R66">
        <v>1.86924859</v>
      </c>
      <c r="S66">
        <v>1.8804169399999999</v>
      </c>
      <c r="T66">
        <v>1.8786059399999999</v>
      </c>
      <c r="U66">
        <v>1.8639146499999999</v>
      </c>
      <c r="V66">
        <v>1.8370081699999901</v>
      </c>
      <c r="W66">
        <v>1.7997471199999999</v>
      </c>
      <c r="X66">
        <v>1.75518431</v>
      </c>
      <c r="Y66">
        <v>1.70640455999999</v>
      </c>
      <c r="Z66" s="142" t="s">
        <v>1091</v>
      </c>
    </row>
    <row r="67" spans="1:26" hidden="1">
      <c r="A67" t="s">
        <v>1311</v>
      </c>
      <c r="B67" t="s">
        <v>1278</v>
      </c>
      <c r="C67" t="s">
        <v>1446</v>
      </c>
      <c r="D67" t="s">
        <v>1375</v>
      </c>
      <c r="E67">
        <v>2.4080199999999999E-3</v>
      </c>
      <c r="F67">
        <v>4.5594399999999997E-3</v>
      </c>
      <c r="G67">
        <v>6.3506700000000001E-3</v>
      </c>
      <c r="H67">
        <v>6.3506700000000001E-3</v>
      </c>
      <c r="I67">
        <v>6.3506700000000001E-3</v>
      </c>
      <c r="J67">
        <v>8.0262800000000002E-3</v>
      </c>
      <c r="K67">
        <v>1.1144329999999999E-2</v>
      </c>
      <c r="L67">
        <v>1.424838E-2</v>
      </c>
      <c r="M67">
        <v>1.7953139999999999E-2</v>
      </c>
      <c r="N67">
        <v>2.1755245999999999E-2</v>
      </c>
      <c r="O67">
        <v>2.4756927000000001E-2</v>
      </c>
      <c r="P67">
        <v>2.7235255E-2</v>
      </c>
      <c r="Q67">
        <v>2.9507022299999901E-2</v>
      </c>
      <c r="R67">
        <v>3.09326277999999E-2</v>
      </c>
      <c r="S67">
        <v>3.12377842E-2</v>
      </c>
      <c r="T67">
        <v>3.06454439E-2</v>
      </c>
      <c r="U67">
        <v>2.94717545999999E-2</v>
      </c>
      <c r="V67">
        <v>2.7992124199999999E-2</v>
      </c>
      <c r="W67">
        <v>2.6977099299999901E-2</v>
      </c>
      <c r="X67">
        <v>2.66844982E-2</v>
      </c>
      <c r="Y67">
        <v>2.6927691699999999E-2</v>
      </c>
      <c r="Z67" s="142" t="s">
        <v>1091</v>
      </c>
    </row>
    <row r="68" spans="1:26" hidden="1">
      <c r="A68" t="s">
        <v>1311</v>
      </c>
      <c r="B68" t="s">
        <v>1278</v>
      </c>
      <c r="C68" t="s">
        <v>1446</v>
      </c>
      <c r="D68" t="s">
        <v>141</v>
      </c>
      <c r="E68">
        <v>0</v>
      </c>
      <c r="F68">
        <v>0</v>
      </c>
      <c r="G68">
        <v>0</v>
      </c>
      <c r="H68">
        <v>0</v>
      </c>
      <c r="I68">
        <v>0</v>
      </c>
      <c r="J68">
        <v>0</v>
      </c>
      <c r="K68" s="625">
        <v>5.9989500000000003E-4</v>
      </c>
      <c r="L68">
        <v>1.3736617E-3</v>
      </c>
      <c r="M68">
        <v>3.1346834999999998E-3</v>
      </c>
      <c r="N68">
        <v>5.2010388999999997E-3</v>
      </c>
      <c r="O68">
        <v>5.9606436E-3</v>
      </c>
      <c r="P68">
        <v>5.9995820299999997E-3</v>
      </c>
      <c r="Q68">
        <v>6.8263879300000004E-3</v>
      </c>
      <c r="R68">
        <v>7.2785967199999997E-3</v>
      </c>
      <c r="S68">
        <v>6.955005272E-3</v>
      </c>
      <c r="T68">
        <v>6.2927022900000004E-3</v>
      </c>
      <c r="U68">
        <v>5.8427175499999899E-3</v>
      </c>
      <c r="V68">
        <v>5.5855790899999999E-3</v>
      </c>
      <c r="W68">
        <v>5.5777179999999997E-3</v>
      </c>
      <c r="X68">
        <v>5.5926541099999899E-3</v>
      </c>
      <c r="Y68">
        <v>5.5128964699999996E-3</v>
      </c>
      <c r="Z68" s="142" t="s">
        <v>1091</v>
      </c>
    </row>
    <row r="69" spans="1:26" hidden="1">
      <c r="A69" t="s">
        <v>1311</v>
      </c>
      <c r="B69" t="s">
        <v>1278</v>
      </c>
      <c r="C69" t="s">
        <v>1446</v>
      </c>
      <c r="D69" t="s">
        <v>1372</v>
      </c>
      <c r="E69">
        <v>2.4080199999999999E-3</v>
      </c>
      <c r="F69">
        <v>4.5594399999999997E-3</v>
      </c>
      <c r="G69">
        <v>6.3506700000000001E-3</v>
      </c>
      <c r="H69">
        <v>6.3506700000000001E-3</v>
      </c>
      <c r="I69">
        <v>6.3506700000000001E-3</v>
      </c>
      <c r="J69">
        <v>4.5211599999999998E-3</v>
      </c>
      <c r="K69">
        <v>6.445582E-3</v>
      </c>
      <c r="L69">
        <v>7.9684519999999991E-3</v>
      </c>
      <c r="M69">
        <v>9.8337430000000007E-3</v>
      </c>
      <c r="N69">
        <v>1.1334822E-2</v>
      </c>
      <c r="O69">
        <v>1.17246849999999E-2</v>
      </c>
      <c r="P69">
        <v>1.1142010000000001E-2</v>
      </c>
      <c r="Q69">
        <v>1.130581259E-2</v>
      </c>
      <c r="R69">
        <v>1.11250069E-2</v>
      </c>
      <c r="S69">
        <v>1.0661798E-2</v>
      </c>
      <c r="T69">
        <v>1.0084506E-2</v>
      </c>
      <c r="U69">
        <v>9.3424843000000004E-3</v>
      </c>
      <c r="V69">
        <v>8.5386022999999998E-3</v>
      </c>
      <c r="W69">
        <v>7.9321882000000007E-3</v>
      </c>
      <c r="X69">
        <v>7.3495585999999898E-3</v>
      </c>
      <c r="Y69">
        <v>6.7690596999999998E-3</v>
      </c>
      <c r="Z69" s="142" t="s">
        <v>1091</v>
      </c>
    </row>
    <row r="70" spans="1:26" hidden="1">
      <c r="A70" t="s">
        <v>1311</v>
      </c>
      <c r="B70" t="s">
        <v>1278</v>
      </c>
      <c r="C70" t="s">
        <v>1445</v>
      </c>
      <c r="D70" t="s">
        <v>135</v>
      </c>
      <c r="E70">
        <v>0.38197599999999998</v>
      </c>
      <c r="F70">
        <v>0.371861</v>
      </c>
      <c r="G70">
        <v>0.43878400000000001</v>
      </c>
      <c r="H70">
        <v>0.46085100000000001</v>
      </c>
      <c r="I70">
        <v>0.37279800000000002</v>
      </c>
      <c r="J70">
        <v>0.3983006</v>
      </c>
      <c r="K70">
        <v>0.43037832999999998</v>
      </c>
      <c r="L70">
        <v>0.455861091</v>
      </c>
      <c r="M70">
        <v>0.47024102600000001</v>
      </c>
      <c r="N70">
        <v>0.47405465599999902</v>
      </c>
      <c r="O70">
        <v>0.47749083730000003</v>
      </c>
      <c r="P70">
        <v>0.48278547630000002</v>
      </c>
      <c r="Q70">
        <v>0.48445922179000001</v>
      </c>
      <c r="R70">
        <v>0.48147894653000001</v>
      </c>
      <c r="S70">
        <v>0.47601938217999901</v>
      </c>
      <c r="T70">
        <v>0.47076062359999898</v>
      </c>
      <c r="U70">
        <v>0.46484007100000002</v>
      </c>
      <c r="V70">
        <v>0.45682710710000002</v>
      </c>
      <c r="W70">
        <v>0.44654266240000001</v>
      </c>
      <c r="X70">
        <v>0.435372875099999</v>
      </c>
      <c r="Y70">
        <v>0.42446081520000001</v>
      </c>
      <c r="Z70" s="142" t="s">
        <v>1091</v>
      </c>
    </row>
    <row r="71" spans="1:26" hidden="1">
      <c r="A71" t="s">
        <v>1311</v>
      </c>
      <c r="B71" t="s">
        <v>1278</v>
      </c>
      <c r="C71" t="s">
        <v>1445</v>
      </c>
      <c r="D71" t="s">
        <v>132</v>
      </c>
      <c r="E71">
        <v>0</v>
      </c>
      <c r="F71">
        <v>0</v>
      </c>
      <c r="G71">
        <v>0</v>
      </c>
      <c r="H71">
        <v>0</v>
      </c>
      <c r="I71">
        <v>0</v>
      </c>
      <c r="J71">
        <v>0</v>
      </c>
      <c r="K71" s="625">
        <v>6.4619950000000003E-4</v>
      </c>
      <c r="L71">
        <v>2.6916181999999999E-3</v>
      </c>
      <c r="M71">
        <v>8.6398971000000001E-3</v>
      </c>
      <c r="N71">
        <v>1.7726869900000001E-2</v>
      </c>
      <c r="O71">
        <v>2.4738965599999999E-2</v>
      </c>
      <c r="P71">
        <v>2.92176047E-2</v>
      </c>
      <c r="Q71">
        <v>3.3794083099999997E-2</v>
      </c>
      <c r="R71">
        <v>3.8559094820000001E-2</v>
      </c>
      <c r="S71">
        <v>4.2667157599999998E-2</v>
      </c>
      <c r="T71">
        <v>4.5190414800000002E-2</v>
      </c>
      <c r="U71">
        <v>4.66676446999999E-2</v>
      </c>
      <c r="V71">
        <v>4.7901922899999998E-2</v>
      </c>
      <c r="W71">
        <v>4.92894875E-2</v>
      </c>
      <c r="X71">
        <v>5.04765639E-2</v>
      </c>
      <c r="Y71">
        <v>5.1219861499999901E-2</v>
      </c>
      <c r="Z71" s="142" t="s">
        <v>1091</v>
      </c>
    </row>
    <row r="72" spans="1:26" hidden="1">
      <c r="A72" t="s">
        <v>1311</v>
      </c>
      <c r="B72" t="s">
        <v>1278</v>
      </c>
      <c r="C72" t="s">
        <v>1445</v>
      </c>
      <c r="D72" t="s">
        <v>1372</v>
      </c>
      <c r="E72">
        <v>4.8144700000000004E-3</v>
      </c>
      <c r="F72">
        <v>4.3536199999999999E-3</v>
      </c>
      <c r="G72" s="625">
        <v>4.1864700000000002E-4</v>
      </c>
      <c r="H72" s="625">
        <v>2.0930699999999999E-4</v>
      </c>
      <c r="I72" s="625">
        <v>2.51139E-4</v>
      </c>
      <c r="J72" s="625">
        <v>2.6217249999999998E-4</v>
      </c>
      <c r="K72" s="625">
        <v>2.7603470999999899E-4</v>
      </c>
      <c r="L72" s="625">
        <v>2.8107100700000001E-4</v>
      </c>
      <c r="M72" s="625">
        <v>2.6608117799999998E-4</v>
      </c>
      <c r="N72" s="625">
        <v>2.38734689999999E-4</v>
      </c>
      <c r="O72" s="625">
        <v>2.2363263299999999E-4</v>
      </c>
      <c r="P72" s="625">
        <v>2.17338059999999E-4</v>
      </c>
      <c r="Q72" s="625">
        <v>2.1277134959999999E-4</v>
      </c>
      <c r="R72" s="625">
        <v>2.0753739409999899E-4</v>
      </c>
      <c r="S72" s="625">
        <v>2.021015264E-4</v>
      </c>
      <c r="T72" s="625">
        <v>1.9801849730000001E-4</v>
      </c>
      <c r="U72" s="625">
        <v>1.9391350730000001E-4</v>
      </c>
      <c r="V72" s="625">
        <v>1.8835203420000001E-4</v>
      </c>
      <c r="W72" s="625">
        <v>1.8188041390000001E-4</v>
      </c>
      <c r="X72" s="625">
        <v>1.7531826079999999E-4</v>
      </c>
      <c r="Y72" s="625">
        <v>1.6915789319999901E-4</v>
      </c>
      <c r="Z72" s="142" t="s">
        <v>1091</v>
      </c>
    </row>
    <row r="73" spans="1:26" hidden="1">
      <c r="A73" t="s">
        <v>1311</v>
      </c>
      <c r="B73" t="s">
        <v>1278</v>
      </c>
      <c r="C73" t="s">
        <v>1445</v>
      </c>
      <c r="D73" t="s">
        <v>1444</v>
      </c>
      <c r="E73">
        <v>0</v>
      </c>
      <c r="F73">
        <v>0</v>
      </c>
      <c r="G73">
        <v>0</v>
      </c>
      <c r="H73">
        <v>0</v>
      </c>
      <c r="I73">
        <v>0</v>
      </c>
      <c r="J73">
        <v>0</v>
      </c>
      <c r="K73" s="625">
        <v>1.4823E-5</v>
      </c>
      <c r="L73" s="625">
        <v>9.7665900000000003E-5</v>
      </c>
      <c r="M73" s="625">
        <v>4.1097630000000001E-4</v>
      </c>
      <c r="N73" s="625">
        <v>9.7967592999999992E-4</v>
      </c>
      <c r="O73">
        <v>1.4625187100000001E-3</v>
      </c>
      <c r="P73">
        <v>1.78130873E-3</v>
      </c>
      <c r="Q73">
        <v>2.1811503999999999E-3</v>
      </c>
      <c r="R73">
        <v>2.7252103000000001E-3</v>
      </c>
      <c r="S73">
        <v>3.2825712999999999E-3</v>
      </c>
      <c r="T73">
        <v>3.6788391999999998E-3</v>
      </c>
      <c r="U73">
        <v>3.9598013000000003E-3</v>
      </c>
      <c r="V73">
        <v>4.2477189999999996E-3</v>
      </c>
      <c r="W73">
        <v>4.5920539999999999E-3</v>
      </c>
      <c r="X73">
        <v>4.9238700000000003E-3</v>
      </c>
      <c r="Y73">
        <v>5.1924829999999899E-3</v>
      </c>
      <c r="Z73" s="142" t="s">
        <v>1091</v>
      </c>
    </row>
    <row r="74" spans="1:26" hidden="1">
      <c r="A74" t="s">
        <v>1311</v>
      </c>
      <c r="B74" t="s">
        <v>1278</v>
      </c>
      <c r="C74" t="s">
        <v>1443</v>
      </c>
      <c r="D74" t="s">
        <v>1160</v>
      </c>
      <c r="E74">
        <v>5.3957400000000003E-2</v>
      </c>
      <c r="F74">
        <v>5.69297E-2</v>
      </c>
      <c r="G74">
        <v>7.4134000000000005E-2</v>
      </c>
      <c r="H74">
        <v>2.6706899999999999E-2</v>
      </c>
      <c r="I74">
        <v>2.9301299999999999E-2</v>
      </c>
      <c r="J74">
        <v>3.600979E-2</v>
      </c>
      <c r="K74">
        <v>4.279968E-2</v>
      </c>
      <c r="L74">
        <v>4.8952059999999999E-2</v>
      </c>
      <c r="M74">
        <v>5.4275929999999903E-2</v>
      </c>
      <c r="N74">
        <v>5.8806310000000001E-2</v>
      </c>
      <c r="O74">
        <v>6.2677559999999993E-2</v>
      </c>
      <c r="P74">
        <v>6.6118516000000002E-2</v>
      </c>
      <c r="Q74">
        <v>6.9005779599999997E-2</v>
      </c>
      <c r="R74">
        <v>7.1375349000000005E-2</v>
      </c>
      <c r="S74">
        <v>7.3123178999999996E-2</v>
      </c>
      <c r="T74">
        <v>7.4391153000000002E-2</v>
      </c>
      <c r="U74">
        <v>7.5132525999999894E-2</v>
      </c>
      <c r="V74">
        <v>7.5316099999999997E-2</v>
      </c>
      <c r="W74">
        <v>7.5107450000000006E-2</v>
      </c>
      <c r="X74">
        <v>7.4649322999999906E-2</v>
      </c>
      <c r="Y74">
        <v>7.4031745999999996E-2</v>
      </c>
      <c r="Z74" s="142" t="s">
        <v>1091</v>
      </c>
    </row>
    <row r="75" spans="1:26" hidden="1">
      <c r="A75" t="s">
        <v>1311</v>
      </c>
      <c r="B75" t="s">
        <v>1278</v>
      </c>
      <c r="C75" t="s">
        <v>1443</v>
      </c>
      <c r="D75" t="s">
        <v>132</v>
      </c>
      <c r="E75">
        <v>0</v>
      </c>
      <c r="F75">
        <v>0</v>
      </c>
      <c r="G75">
        <v>0</v>
      </c>
      <c r="H75">
        <v>0</v>
      </c>
      <c r="I75">
        <v>0</v>
      </c>
      <c r="J75">
        <v>0</v>
      </c>
      <c r="K75" s="625">
        <v>1.080532E-4</v>
      </c>
      <c r="L75" s="625">
        <v>1.91579723E-4</v>
      </c>
      <c r="M75" s="625">
        <v>3.4216893500000001E-4</v>
      </c>
      <c r="N75" s="625">
        <v>5.0064475799999997E-4</v>
      </c>
      <c r="O75" s="625">
        <v>5.7627272999999997E-4</v>
      </c>
      <c r="P75" s="625">
        <v>6.2557812600000005E-4</v>
      </c>
      <c r="Q75" s="625">
        <v>6.9898801799999895E-4</v>
      </c>
      <c r="R75" s="625">
        <v>7.898814904E-4</v>
      </c>
      <c r="S75" s="625">
        <v>8.7405064429999998E-4</v>
      </c>
      <c r="T75" s="625">
        <v>9.2957387429999996E-4</v>
      </c>
      <c r="U75" s="625">
        <v>9.5926903059999997E-4</v>
      </c>
      <c r="V75" s="625">
        <v>9.7606497629999995E-4</v>
      </c>
      <c r="W75" s="625">
        <v>9.9796802880000005E-4</v>
      </c>
      <c r="X75">
        <v>1.0147296836E-3</v>
      </c>
      <c r="Y75">
        <v>1.0214157772E-3</v>
      </c>
      <c r="Z75" s="142" t="s">
        <v>1091</v>
      </c>
    </row>
    <row r="76" spans="1:26" hidden="1">
      <c r="A76" t="s">
        <v>1311</v>
      </c>
      <c r="B76" t="s">
        <v>1278</v>
      </c>
      <c r="C76" t="s">
        <v>1442</v>
      </c>
      <c r="D76" t="s">
        <v>132</v>
      </c>
      <c r="E76" s="625">
        <v>1.25933E-4</v>
      </c>
      <c r="F76" s="625">
        <v>9.4458500000000004E-5</v>
      </c>
      <c r="G76" s="625">
        <v>4.1463300000000003E-4</v>
      </c>
      <c r="H76" s="625">
        <v>1.6513300000000001E-4</v>
      </c>
      <c r="I76" s="625">
        <v>1.8514000000000001E-4</v>
      </c>
      <c r="J76" s="625">
        <v>2.62728E-4</v>
      </c>
      <c r="K76" s="625">
        <v>3.3168899999999997E-4</v>
      </c>
      <c r="L76" s="625">
        <v>4.0776799999999998E-4</v>
      </c>
      <c r="M76" s="625">
        <v>4.7510400000000001E-4</v>
      </c>
      <c r="N76" s="625">
        <v>5.2820199999999997E-4</v>
      </c>
      <c r="O76" s="625">
        <v>5.6812300000000002E-4</v>
      </c>
      <c r="P76" s="625">
        <v>5.9896099999999996E-4</v>
      </c>
      <c r="Q76" s="625">
        <v>6.2205099999999998E-4</v>
      </c>
      <c r="R76" s="625">
        <v>6.4467799999999998E-4</v>
      </c>
      <c r="S76" s="625">
        <v>6.7853599999999998E-4</v>
      </c>
      <c r="T76" s="625">
        <v>7.4081400000000001E-4</v>
      </c>
      <c r="U76" s="625">
        <v>8.5048000000000003E-4</v>
      </c>
      <c r="V76">
        <v>1.0333E-3</v>
      </c>
      <c r="W76">
        <v>1.3128300000000001E-3</v>
      </c>
      <c r="X76">
        <v>1.5623799999999999E-3</v>
      </c>
      <c r="Y76">
        <v>1.28897E-3</v>
      </c>
      <c r="Z76" s="142" t="s">
        <v>1091</v>
      </c>
    </row>
    <row r="77" spans="1:26" hidden="1">
      <c r="A77" t="s">
        <v>1311</v>
      </c>
      <c r="B77" t="s">
        <v>1278</v>
      </c>
      <c r="C77" t="s">
        <v>1441</v>
      </c>
      <c r="D77" t="s">
        <v>132</v>
      </c>
      <c r="E77">
        <v>1.7015299999999999E-3</v>
      </c>
      <c r="F77">
        <v>8.9592300000000003E-3</v>
      </c>
      <c r="G77">
        <v>1.0956199999999999E-2</v>
      </c>
      <c r="H77">
        <v>2.2161299999999998E-2</v>
      </c>
      <c r="I77">
        <v>2.97603E-2</v>
      </c>
      <c r="J77">
        <v>4.7758700000000001E-2</v>
      </c>
      <c r="K77">
        <v>7.3048199999999994E-2</v>
      </c>
      <c r="L77">
        <v>9.2597499999999999E-2</v>
      </c>
      <c r="M77">
        <v>0.11210299999999999</v>
      </c>
      <c r="N77">
        <v>0.13137499999999999</v>
      </c>
      <c r="O77">
        <v>0.150258</v>
      </c>
      <c r="P77">
        <v>0.16883100000000001</v>
      </c>
      <c r="Q77">
        <v>0.18625700000000001</v>
      </c>
      <c r="R77">
        <v>0.201266</v>
      </c>
      <c r="S77">
        <v>0.21334700000000001</v>
      </c>
      <c r="T77">
        <v>0.22181600000000001</v>
      </c>
      <c r="U77">
        <v>0.22594500000000001</v>
      </c>
      <c r="V77">
        <v>0.22605700000000001</v>
      </c>
      <c r="W77">
        <v>0.22228700000000001</v>
      </c>
      <c r="X77">
        <v>0.214808</v>
      </c>
      <c r="Y77">
        <v>0.20554900000000001</v>
      </c>
      <c r="Z77" s="142" t="s">
        <v>1091</v>
      </c>
    </row>
    <row r="78" spans="1:26" hidden="1">
      <c r="A78" t="s">
        <v>1311</v>
      </c>
      <c r="B78" t="s">
        <v>1278</v>
      </c>
      <c r="C78" t="s">
        <v>1440</v>
      </c>
      <c r="D78" t="s">
        <v>132</v>
      </c>
      <c r="E78" s="625">
        <v>2.1721699999999999E-4</v>
      </c>
      <c r="F78" s="625">
        <v>2.4981E-4</v>
      </c>
      <c r="G78" s="625">
        <v>7.6260599999999998E-4</v>
      </c>
      <c r="H78" s="625">
        <v>4.5894700000000002E-4</v>
      </c>
      <c r="I78" s="625">
        <v>5.0724600000000004E-4</v>
      </c>
      <c r="J78" s="625">
        <v>6.7135700000000003E-4</v>
      </c>
      <c r="K78" s="625">
        <v>8.7227400000000003E-4</v>
      </c>
      <c r="L78">
        <v>1.0832000000000001E-3</v>
      </c>
      <c r="M78">
        <v>1.27772E-3</v>
      </c>
      <c r="N78">
        <v>1.4383499999999999E-3</v>
      </c>
      <c r="O78">
        <v>1.56161E-3</v>
      </c>
      <c r="P78">
        <v>1.65021E-3</v>
      </c>
      <c r="Q78">
        <v>1.6944799999999999E-3</v>
      </c>
      <c r="R78">
        <v>1.6948899999999999E-3</v>
      </c>
      <c r="S78">
        <v>1.6581E-3</v>
      </c>
      <c r="T78">
        <v>1.59841E-3</v>
      </c>
      <c r="U78">
        <v>1.53005E-3</v>
      </c>
      <c r="V78">
        <v>1.4750799999999999E-3</v>
      </c>
      <c r="W78">
        <v>1.4476000000000001E-3</v>
      </c>
      <c r="X78">
        <v>1.5491599999999999E-3</v>
      </c>
      <c r="Y78">
        <v>1.30276E-3</v>
      </c>
      <c r="Z78" s="142" t="s">
        <v>1091</v>
      </c>
    </row>
    <row r="79" spans="1:26" hidden="1">
      <c r="A79" t="s">
        <v>1311</v>
      </c>
      <c r="B79" t="s">
        <v>1278</v>
      </c>
      <c r="C79" t="s">
        <v>1439</v>
      </c>
      <c r="D79" t="s">
        <v>132</v>
      </c>
      <c r="E79" s="625">
        <v>2.77051E-4</v>
      </c>
      <c r="F79" s="625">
        <v>3.71374E-4</v>
      </c>
      <c r="G79">
        <v>1.0042899999999999E-3</v>
      </c>
      <c r="H79" s="625">
        <v>7.5578099999999997E-4</v>
      </c>
      <c r="I79" s="625">
        <v>8.3554400000000002E-4</v>
      </c>
      <c r="J79">
        <v>1.08227E-3</v>
      </c>
      <c r="K79">
        <v>1.43333E-3</v>
      </c>
      <c r="L79">
        <v>1.7951600000000001E-3</v>
      </c>
      <c r="M79">
        <v>2.1381299999999998E-3</v>
      </c>
      <c r="N79">
        <v>2.4332999999999998E-3</v>
      </c>
      <c r="O79">
        <v>2.67162E-3</v>
      </c>
      <c r="P79">
        <v>2.8533400000000002E-3</v>
      </c>
      <c r="Q79">
        <v>2.9546799999999999E-3</v>
      </c>
      <c r="R79">
        <v>2.9645399999999999E-3</v>
      </c>
      <c r="S79">
        <v>2.8794200000000002E-3</v>
      </c>
      <c r="T79">
        <v>2.7060700000000001E-3</v>
      </c>
      <c r="U79">
        <v>2.4536900000000001E-3</v>
      </c>
      <c r="V79">
        <v>2.1481E-3</v>
      </c>
      <c r="W79">
        <v>1.80799E-3</v>
      </c>
      <c r="X79">
        <v>1.50589E-3</v>
      </c>
      <c r="Y79">
        <v>1.4318600000000001E-3</v>
      </c>
      <c r="Z79" s="142" t="s">
        <v>1091</v>
      </c>
    </row>
    <row r="80" spans="1:26" hidden="1">
      <c r="A80" t="s">
        <v>1311</v>
      </c>
      <c r="B80" t="s">
        <v>1278</v>
      </c>
      <c r="C80" t="s">
        <v>1438</v>
      </c>
      <c r="D80" t="s">
        <v>132</v>
      </c>
      <c r="E80" s="625">
        <v>3.3190200000000002E-4</v>
      </c>
      <c r="F80" s="625">
        <v>5.1234800000000004E-4</v>
      </c>
      <c r="G80">
        <v>1.2342E-3</v>
      </c>
      <c r="H80">
        <v>1.10625E-3</v>
      </c>
      <c r="I80">
        <v>1.2300200000000001E-3</v>
      </c>
      <c r="J80">
        <v>1.57839E-3</v>
      </c>
      <c r="K80">
        <v>2.1222200000000002E-3</v>
      </c>
      <c r="L80">
        <v>2.67659E-3</v>
      </c>
      <c r="M80">
        <v>3.2128199999999999E-3</v>
      </c>
      <c r="N80">
        <v>3.68965E-3</v>
      </c>
      <c r="O80">
        <v>4.09159E-3</v>
      </c>
      <c r="P80">
        <v>4.41654E-3</v>
      </c>
      <c r="Q80">
        <v>4.6233100000000003E-3</v>
      </c>
      <c r="R80">
        <v>4.6855100000000004E-3</v>
      </c>
      <c r="S80">
        <v>4.5853200000000004E-3</v>
      </c>
      <c r="T80">
        <v>4.3171299999999998E-3</v>
      </c>
      <c r="U80">
        <v>3.88106E-3</v>
      </c>
      <c r="V80">
        <v>3.3076500000000001E-3</v>
      </c>
      <c r="W80">
        <v>2.6246899999999998E-3</v>
      </c>
      <c r="X80">
        <v>1.8740600000000001E-3</v>
      </c>
      <c r="Y80">
        <v>1.6543599999999999E-3</v>
      </c>
      <c r="Z80" s="142" t="s">
        <v>1091</v>
      </c>
    </row>
    <row r="81" spans="1:26" hidden="1">
      <c r="A81" t="s">
        <v>1311</v>
      </c>
      <c r="B81" t="s">
        <v>1278</v>
      </c>
      <c r="C81" t="s">
        <v>1437</v>
      </c>
      <c r="D81" t="s">
        <v>132</v>
      </c>
      <c r="E81" s="625">
        <v>3.8822500000000002E-4</v>
      </c>
      <c r="F81" s="625">
        <v>6.8083800000000002E-4</v>
      </c>
      <c r="G81">
        <v>1.48967E-3</v>
      </c>
      <c r="H81">
        <v>1.53954E-3</v>
      </c>
      <c r="I81">
        <v>1.7249500000000001E-3</v>
      </c>
      <c r="J81">
        <v>2.2045699999999999E-3</v>
      </c>
      <c r="K81">
        <v>3.0011999999999999E-3</v>
      </c>
      <c r="L81">
        <v>3.8071799999999999E-3</v>
      </c>
      <c r="M81">
        <v>4.5990199999999997E-3</v>
      </c>
      <c r="N81">
        <v>5.3213999999999996E-3</v>
      </c>
      <c r="O81">
        <v>5.9511900000000003E-3</v>
      </c>
      <c r="P81">
        <v>6.4841400000000002E-3</v>
      </c>
      <c r="Q81">
        <v>6.9766999999999997E-3</v>
      </c>
      <c r="R81">
        <v>7.3865700000000003E-3</v>
      </c>
      <c r="S81">
        <v>7.4943099999999997E-3</v>
      </c>
      <c r="T81">
        <v>7.2702499999999998E-3</v>
      </c>
      <c r="U81">
        <v>6.6723599999999996E-3</v>
      </c>
      <c r="V81">
        <v>5.7211299999999996E-3</v>
      </c>
      <c r="W81">
        <v>4.47293E-3</v>
      </c>
      <c r="X81">
        <v>3.0023799999999998E-3</v>
      </c>
      <c r="Y81">
        <v>1.79444E-3</v>
      </c>
      <c r="Z81" s="142" t="s">
        <v>1091</v>
      </c>
    </row>
    <row r="82" spans="1:26" hidden="1">
      <c r="A82" t="s">
        <v>1311</v>
      </c>
      <c r="B82" t="s">
        <v>1278</v>
      </c>
      <c r="C82" t="s">
        <v>1436</v>
      </c>
      <c r="D82" t="s">
        <v>132</v>
      </c>
      <c r="E82" s="625">
        <v>4.5217100000000002E-4</v>
      </c>
      <c r="F82" s="625">
        <v>9.1781299999999996E-4</v>
      </c>
      <c r="G82">
        <v>1.79155E-3</v>
      </c>
      <c r="H82">
        <v>2.1074399999999999E-3</v>
      </c>
      <c r="I82">
        <v>2.3863399999999998E-3</v>
      </c>
      <c r="J82">
        <v>3.0470300000000001E-3</v>
      </c>
      <c r="K82">
        <v>4.1875999999999997E-3</v>
      </c>
      <c r="L82">
        <v>5.3319999999999999E-3</v>
      </c>
      <c r="M82">
        <v>6.4677600000000003E-3</v>
      </c>
      <c r="N82">
        <v>7.5234100000000003E-3</v>
      </c>
      <c r="O82">
        <v>8.64352E-3</v>
      </c>
      <c r="P82">
        <v>9.8456399999999993E-3</v>
      </c>
      <c r="Q82">
        <v>1.08612E-2</v>
      </c>
      <c r="R82">
        <v>1.1555299999999999E-2</v>
      </c>
      <c r="S82">
        <v>1.18307E-2</v>
      </c>
      <c r="T82">
        <v>1.16288E-2</v>
      </c>
      <c r="U82">
        <v>1.08726E-2</v>
      </c>
      <c r="V82">
        <v>9.5754199999999994E-3</v>
      </c>
      <c r="W82">
        <v>7.7990000000000004E-3</v>
      </c>
      <c r="X82">
        <v>5.6304800000000002E-3</v>
      </c>
      <c r="Y82">
        <v>3.2477000000000001E-3</v>
      </c>
      <c r="Z82" s="142" t="s">
        <v>1091</v>
      </c>
    </row>
    <row r="83" spans="1:26" hidden="1">
      <c r="A83" t="s">
        <v>1311</v>
      </c>
      <c r="B83" t="s">
        <v>1278</v>
      </c>
      <c r="C83" t="s">
        <v>1435</v>
      </c>
      <c r="D83" t="s">
        <v>132</v>
      </c>
      <c r="E83" s="625">
        <v>5.3193000000000001E-4</v>
      </c>
      <c r="F83">
        <v>1.2712000000000001E-3</v>
      </c>
      <c r="G83">
        <v>2.20214E-3</v>
      </c>
      <c r="H83">
        <v>2.92202E-3</v>
      </c>
      <c r="I83">
        <v>3.36105E-3</v>
      </c>
      <c r="J83">
        <v>4.3050900000000001E-3</v>
      </c>
      <c r="K83">
        <v>5.9635499999999998E-3</v>
      </c>
      <c r="L83">
        <v>7.6115499999999999E-3</v>
      </c>
      <c r="M83">
        <v>9.4333000000000004E-3</v>
      </c>
      <c r="N83">
        <v>1.1435600000000001E-2</v>
      </c>
      <c r="O83">
        <v>1.33712E-2</v>
      </c>
      <c r="P83">
        <v>1.52046E-2</v>
      </c>
      <c r="Q83">
        <v>1.6809500000000002E-2</v>
      </c>
      <c r="R83">
        <v>1.7996700000000001E-2</v>
      </c>
      <c r="S83">
        <v>1.86319E-2</v>
      </c>
      <c r="T83">
        <v>1.8623199999999999E-2</v>
      </c>
      <c r="U83">
        <v>1.7849400000000001E-2</v>
      </c>
      <c r="V83">
        <v>1.63185E-2</v>
      </c>
      <c r="W83">
        <v>1.40949E-2</v>
      </c>
      <c r="X83">
        <v>1.12643E-2</v>
      </c>
      <c r="Y83">
        <v>8.0279600000000007E-3</v>
      </c>
      <c r="Z83" s="142" t="s">
        <v>1091</v>
      </c>
    </row>
    <row r="84" spans="1:26" hidden="1">
      <c r="A84" t="s">
        <v>1311</v>
      </c>
      <c r="B84" t="s">
        <v>1278</v>
      </c>
      <c r="C84" t="s">
        <v>1434</v>
      </c>
      <c r="D84" t="s">
        <v>132</v>
      </c>
      <c r="E84" s="625">
        <v>6.4295599999999997E-4</v>
      </c>
      <c r="F84">
        <v>1.8424299999999999E-3</v>
      </c>
      <c r="G84">
        <v>2.8157099999999999E-3</v>
      </c>
      <c r="H84">
        <v>4.2177600000000001E-3</v>
      </c>
      <c r="I84">
        <v>4.9569599999999998E-3</v>
      </c>
      <c r="J84">
        <v>6.5345400000000001E-3</v>
      </c>
      <c r="K84">
        <v>9.1327400000000003E-3</v>
      </c>
      <c r="L84">
        <v>1.2173700000000001E-2</v>
      </c>
      <c r="M84">
        <v>1.52873E-2</v>
      </c>
      <c r="N84">
        <v>1.8376699999999999E-2</v>
      </c>
      <c r="O84">
        <v>2.1398799999999999E-2</v>
      </c>
      <c r="P84">
        <v>2.4322400000000001E-2</v>
      </c>
      <c r="Q84">
        <v>2.69742E-2</v>
      </c>
      <c r="R84">
        <v>2.9086899999999999E-2</v>
      </c>
      <c r="S84">
        <v>3.0480199999999999E-2</v>
      </c>
      <c r="T84">
        <v>3.1019999999999999E-2</v>
      </c>
      <c r="U84">
        <v>3.0526399999999999E-2</v>
      </c>
      <c r="V84">
        <v>2.9011100000000001E-2</v>
      </c>
      <c r="W84">
        <v>2.6550500000000001E-2</v>
      </c>
      <c r="X84">
        <v>2.3231600000000002E-2</v>
      </c>
      <c r="Y84">
        <v>1.9329900000000001E-2</v>
      </c>
      <c r="Z84" s="142" t="s">
        <v>1091</v>
      </c>
    </row>
    <row r="85" spans="1:26" hidden="1">
      <c r="A85" t="s">
        <v>1311</v>
      </c>
      <c r="B85" t="s">
        <v>1278</v>
      </c>
      <c r="C85" t="s">
        <v>1433</v>
      </c>
      <c r="D85" t="s">
        <v>132</v>
      </c>
      <c r="E85" s="625">
        <v>8.3657700000000002E-4</v>
      </c>
      <c r="F85">
        <v>2.9555699999999998E-3</v>
      </c>
      <c r="G85">
        <v>4.0878299999999998E-3</v>
      </c>
      <c r="H85">
        <v>6.7599799999999996E-3</v>
      </c>
      <c r="I85">
        <v>8.2401999999999996E-3</v>
      </c>
      <c r="J85">
        <v>1.1735000000000001E-2</v>
      </c>
      <c r="K85">
        <v>1.7194399999999999E-2</v>
      </c>
      <c r="L85">
        <v>2.2470500000000001E-2</v>
      </c>
      <c r="M85">
        <v>2.7866200000000001E-2</v>
      </c>
      <c r="N85">
        <v>3.32637E-2</v>
      </c>
      <c r="O85">
        <v>3.8617600000000002E-2</v>
      </c>
      <c r="P85">
        <v>4.3922099999999999E-2</v>
      </c>
      <c r="Q85">
        <v>4.8928800000000001E-2</v>
      </c>
      <c r="R85">
        <v>5.3234900000000002E-2</v>
      </c>
      <c r="S85">
        <v>5.6604300000000003E-2</v>
      </c>
      <c r="T85">
        <v>5.88459E-2</v>
      </c>
      <c r="U85">
        <v>5.9691000000000001E-2</v>
      </c>
      <c r="V85">
        <v>5.9192500000000002E-2</v>
      </c>
      <c r="W85">
        <v>5.7466200000000002E-2</v>
      </c>
      <c r="X85">
        <v>5.4614700000000002E-2</v>
      </c>
      <c r="Y85">
        <v>5.1159099999999999E-2</v>
      </c>
      <c r="Z85" s="142" t="s">
        <v>1091</v>
      </c>
    </row>
    <row r="86" spans="1:26" hidden="1">
      <c r="A86" t="s">
        <v>1311</v>
      </c>
      <c r="B86" t="s">
        <v>1278</v>
      </c>
      <c r="C86" t="s">
        <v>1432</v>
      </c>
      <c r="D86" t="s">
        <v>1402</v>
      </c>
      <c r="E86" s="625">
        <v>6.8311999999999995E-4</v>
      </c>
      <c r="F86" s="625">
        <v>9.1571299999999997E-4</v>
      </c>
      <c r="G86" s="625">
        <v>9.3501800000000003E-4</v>
      </c>
      <c r="H86">
        <v>1.1205399999999999E-3</v>
      </c>
      <c r="I86">
        <v>1.15861E-3</v>
      </c>
      <c r="J86">
        <v>1.13299E-3</v>
      </c>
      <c r="K86">
        <v>1.10228E-3</v>
      </c>
      <c r="L86">
        <v>1.07292E-3</v>
      </c>
      <c r="M86">
        <v>1.04907E-3</v>
      </c>
      <c r="N86">
        <v>1.0260600000000001E-3</v>
      </c>
      <c r="O86">
        <v>1.00384E-3</v>
      </c>
      <c r="P86" s="625">
        <v>9.8534199999999995E-4</v>
      </c>
      <c r="Q86" s="625">
        <v>9.6736000000000001E-4</v>
      </c>
      <c r="R86" s="625">
        <v>9.4987499999999998E-4</v>
      </c>
      <c r="S86" s="625">
        <v>9.3557299999999998E-4</v>
      </c>
      <c r="T86" s="625">
        <v>9.2158099999999998E-4</v>
      </c>
      <c r="U86" s="625">
        <v>9.0788999999999996E-4</v>
      </c>
      <c r="V86" s="625">
        <v>8.36858E-4</v>
      </c>
      <c r="W86" s="625">
        <v>5.4219000000000001E-4</v>
      </c>
      <c r="X86" s="625">
        <v>2.55605E-4</v>
      </c>
      <c r="Y86" s="625">
        <v>3.6373999999999998E-4</v>
      </c>
      <c r="Z86" s="142" t="s">
        <v>1091</v>
      </c>
    </row>
    <row r="87" spans="1:26" hidden="1">
      <c r="A87" t="s">
        <v>1311</v>
      </c>
      <c r="B87" t="s">
        <v>1278</v>
      </c>
      <c r="C87" t="s">
        <v>1431</v>
      </c>
      <c r="D87" t="s">
        <v>1402</v>
      </c>
      <c r="E87" s="625">
        <v>2.96996E-4</v>
      </c>
      <c r="F87" s="625">
        <v>1.66274E-4</v>
      </c>
      <c r="G87" s="625">
        <v>2.13014E-4</v>
      </c>
      <c r="H87" s="625">
        <v>1.32373E-4</v>
      </c>
      <c r="I87" s="625">
        <v>1.08616E-4</v>
      </c>
      <c r="J87">
        <v>0</v>
      </c>
      <c r="K87">
        <v>0</v>
      </c>
      <c r="L87">
        <v>0</v>
      </c>
      <c r="M87">
        <v>0</v>
      </c>
      <c r="N87">
        <v>0</v>
      </c>
      <c r="O87">
        <v>0</v>
      </c>
      <c r="P87">
        <v>0</v>
      </c>
      <c r="Q87">
        <v>0</v>
      </c>
      <c r="R87">
        <v>0</v>
      </c>
      <c r="S87">
        <v>0</v>
      </c>
      <c r="T87">
        <v>0</v>
      </c>
      <c r="U87">
        <v>0</v>
      </c>
      <c r="V87">
        <v>0</v>
      </c>
      <c r="W87">
        <v>0</v>
      </c>
      <c r="X87">
        <v>0</v>
      </c>
      <c r="Y87">
        <v>0</v>
      </c>
      <c r="Z87" s="142" t="s">
        <v>1091</v>
      </c>
    </row>
    <row r="88" spans="1:26" hidden="1">
      <c r="A88" t="s">
        <v>1311</v>
      </c>
      <c r="B88" t="s">
        <v>1278</v>
      </c>
      <c r="C88" t="s">
        <v>1430</v>
      </c>
      <c r="D88" t="s">
        <v>1402</v>
      </c>
      <c r="E88" s="625">
        <v>6.1678299999999998E-4</v>
      </c>
      <c r="F88" s="625">
        <v>7.8840699999999998E-4</v>
      </c>
      <c r="G88" s="625">
        <v>7.9050799999999999E-4</v>
      </c>
      <c r="H88" s="625">
        <v>9.1400699999999999E-4</v>
      </c>
      <c r="I88" s="625">
        <v>9.2773200000000001E-4</v>
      </c>
      <c r="J88" s="625">
        <v>9.0721900000000002E-4</v>
      </c>
      <c r="K88" s="625">
        <v>8.8262300000000002E-4</v>
      </c>
      <c r="L88" s="625">
        <v>8.5912E-4</v>
      </c>
      <c r="M88" s="625">
        <v>8.4002100000000004E-4</v>
      </c>
      <c r="N88" s="625">
        <v>8.2159400000000004E-4</v>
      </c>
      <c r="O88" s="625">
        <v>8.0380399999999998E-4</v>
      </c>
      <c r="P88" s="625">
        <v>7.8899099999999995E-4</v>
      </c>
      <c r="Q88" s="625">
        <v>7.7459200000000005E-4</v>
      </c>
      <c r="R88" s="625">
        <v>7.5514500000000003E-4</v>
      </c>
      <c r="S88" s="625">
        <v>6.77566E-4</v>
      </c>
      <c r="T88" s="625">
        <v>6.0816899999999998E-4</v>
      </c>
      <c r="U88" s="625">
        <v>5.4118199999999997E-4</v>
      </c>
      <c r="V88" s="625">
        <v>4.6966500000000002E-4</v>
      </c>
      <c r="W88" s="625">
        <v>3.7805800000000002E-4</v>
      </c>
      <c r="X88" s="625">
        <v>1.9162699999999999E-4</v>
      </c>
      <c r="Y88" s="625">
        <v>2.77636E-4</v>
      </c>
      <c r="Z88" s="142" t="s">
        <v>1091</v>
      </c>
    </row>
    <row r="89" spans="1:26" hidden="1">
      <c r="A89" t="s">
        <v>1311</v>
      </c>
      <c r="B89" t="s">
        <v>1278</v>
      </c>
      <c r="C89" t="s">
        <v>1429</v>
      </c>
      <c r="D89" t="s">
        <v>1402</v>
      </c>
      <c r="E89" s="625">
        <v>5.8308899999999996E-4</v>
      </c>
      <c r="F89" s="625">
        <v>7.2220599999999998E-4</v>
      </c>
      <c r="G89" s="625">
        <v>7.2153099999999997E-4</v>
      </c>
      <c r="H89" s="625">
        <v>7.9418700000000002E-4</v>
      </c>
      <c r="I89" s="625">
        <v>7.9688199999999995E-4</v>
      </c>
      <c r="J89" s="625">
        <v>7.7926199999999997E-4</v>
      </c>
      <c r="K89" s="625">
        <v>7.5813499999999995E-4</v>
      </c>
      <c r="L89" s="625">
        <v>7.3794699999999997E-4</v>
      </c>
      <c r="M89" s="625">
        <v>7.2154100000000002E-4</v>
      </c>
      <c r="N89" s="625">
        <v>7.0571399999999997E-4</v>
      </c>
      <c r="O89" s="625">
        <v>5.9495399999999997E-4</v>
      </c>
      <c r="P89" s="625">
        <v>4.1686700000000002E-4</v>
      </c>
      <c r="Q89" s="625">
        <v>2.5984700000000001E-4</v>
      </c>
      <c r="R89" s="625">
        <v>1.2923700000000001E-4</v>
      </c>
      <c r="S89" s="625">
        <v>4.0501799999999999E-5</v>
      </c>
      <c r="T89">
        <v>0</v>
      </c>
      <c r="U89">
        <v>0</v>
      </c>
      <c r="V89" s="625">
        <v>5.30506E-6</v>
      </c>
      <c r="W89" s="625">
        <v>7.7782700000000003E-5</v>
      </c>
      <c r="X89" s="625">
        <v>1.5404899999999999E-4</v>
      </c>
      <c r="Y89" s="625">
        <v>1.08182E-4</v>
      </c>
      <c r="Z89" s="142" t="s">
        <v>1091</v>
      </c>
    </row>
    <row r="90" spans="1:26" hidden="1">
      <c r="A90" t="s">
        <v>1311</v>
      </c>
      <c r="B90" t="s">
        <v>1278</v>
      </c>
      <c r="C90" t="s">
        <v>1428</v>
      </c>
      <c r="D90" t="s">
        <v>1402</v>
      </c>
      <c r="E90" s="625">
        <v>5.5663399999999997E-4</v>
      </c>
      <c r="F90" s="625">
        <v>6.6337500000000001E-4</v>
      </c>
      <c r="G90" s="625">
        <v>6.6936299999999997E-4</v>
      </c>
      <c r="H90" s="625">
        <v>6.9842099999999996E-4</v>
      </c>
      <c r="I90" s="625">
        <v>6.9309199999999997E-4</v>
      </c>
      <c r="J90" s="625">
        <v>6.77766E-4</v>
      </c>
      <c r="K90" s="625">
        <v>6.5939199999999996E-4</v>
      </c>
      <c r="L90" s="625">
        <v>6.4183299999999997E-4</v>
      </c>
      <c r="M90" s="625">
        <v>5.7810800000000003E-4</v>
      </c>
      <c r="N90" s="625">
        <v>3.0528199999999998E-4</v>
      </c>
      <c r="O90" s="625">
        <v>4.40374E-5</v>
      </c>
      <c r="P90">
        <v>0</v>
      </c>
      <c r="Q90">
        <v>0</v>
      </c>
      <c r="R90">
        <v>0</v>
      </c>
      <c r="S90">
        <v>0</v>
      </c>
      <c r="T90">
        <v>0</v>
      </c>
      <c r="U90">
        <v>0</v>
      </c>
      <c r="V90">
        <v>0</v>
      </c>
      <c r="W90">
        <v>0</v>
      </c>
      <c r="X90">
        <v>0</v>
      </c>
      <c r="Y90">
        <v>0</v>
      </c>
      <c r="Z90" s="142" t="s">
        <v>1091</v>
      </c>
    </row>
    <row r="91" spans="1:26" hidden="1">
      <c r="A91" t="s">
        <v>1311</v>
      </c>
      <c r="B91" t="s">
        <v>1278</v>
      </c>
      <c r="C91" t="s">
        <v>1427</v>
      </c>
      <c r="D91" t="s">
        <v>1402</v>
      </c>
      <c r="E91" s="625">
        <v>5.3282899999999996E-4</v>
      </c>
      <c r="F91" s="625">
        <v>6.0853899999999995E-4</v>
      </c>
      <c r="G91" s="625">
        <v>6.2187500000000003E-4</v>
      </c>
      <c r="H91" s="625">
        <v>6.1501000000000004E-4</v>
      </c>
      <c r="I91" s="625">
        <v>6.0361200000000001E-4</v>
      </c>
      <c r="J91" s="625">
        <v>5.9026599999999999E-4</v>
      </c>
      <c r="K91" s="625">
        <v>5.7426299999999999E-4</v>
      </c>
      <c r="L91" s="625">
        <v>4.4486200000000002E-4</v>
      </c>
      <c r="M91" s="625">
        <v>9.2244399999999994E-5</v>
      </c>
      <c r="N91">
        <v>0</v>
      </c>
      <c r="O91">
        <v>0</v>
      </c>
      <c r="P91">
        <v>0</v>
      </c>
      <c r="Q91">
        <v>0</v>
      </c>
      <c r="R91">
        <v>0</v>
      </c>
      <c r="S91">
        <v>0</v>
      </c>
      <c r="T91">
        <v>0</v>
      </c>
      <c r="U91">
        <v>0</v>
      </c>
      <c r="V91">
        <v>0</v>
      </c>
      <c r="W91">
        <v>0</v>
      </c>
      <c r="X91">
        <v>0</v>
      </c>
      <c r="Y91">
        <v>0</v>
      </c>
      <c r="Z91" s="142" t="s">
        <v>1091</v>
      </c>
    </row>
    <row r="92" spans="1:26" hidden="1">
      <c r="A92" t="s">
        <v>1311</v>
      </c>
      <c r="B92" t="s">
        <v>1278</v>
      </c>
      <c r="C92" t="s">
        <v>1426</v>
      </c>
      <c r="D92" t="s">
        <v>1402</v>
      </c>
      <c r="E92" s="625">
        <v>5.0903500000000002E-4</v>
      </c>
      <c r="F92" s="625">
        <v>5.4917200000000001E-4</v>
      </c>
      <c r="G92" s="625">
        <v>5.7581500000000003E-4</v>
      </c>
      <c r="H92" s="625">
        <v>5.3753099999999995E-4</v>
      </c>
      <c r="I92" s="625">
        <v>5.2109400000000005E-4</v>
      </c>
      <c r="J92" s="625">
        <v>5.0957200000000002E-4</v>
      </c>
      <c r="K92" s="625">
        <v>3.8834900000000002E-4</v>
      </c>
      <c r="L92">
        <v>0</v>
      </c>
      <c r="M92">
        <v>0</v>
      </c>
      <c r="N92">
        <v>0</v>
      </c>
      <c r="O92">
        <v>0</v>
      </c>
      <c r="P92">
        <v>0</v>
      </c>
      <c r="Q92">
        <v>0</v>
      </c>
      <c r="R92">
        <v>0</v>
      </c>
      <c r="S92">
        <v>0</v>
      </c>
      <c r="T92">
        <v>0</v>
      </c>
      <c r="U92">
        <v>0</v>
      </c>
      <c r="V92">
        <v>0</v>
      </c>
      <c r="W92">
        <v>0</v>
      </c>
      <c r="X92">
        <v>0</v>
      </c>
      <c r="Y92">
        <v>0</v>
      </c>
      <c r="Z92" s="142" t="s">
        <v>1091</v>
      </c>
    </row>
    <row r="93" spans="1:26" hidden="1">
      <c r="A93" t="s">
        <v>1311</v>
      </c>
      <c r="B93" t="s">
        <v>1278</v>
      </c>
      <c r="C93" t="s">
        <v>1425</v>
      </c>
      <c r="D93" t="s">
        <v>1402</v>
      </c>
      <c r="E93" s="625">
        <v>4.8312499999999999E-4</v>
      </c>
      <c r="F93" s="625">
        <v>4.8390599999999998E-4</v>
      </c>
      <c r="G93" s="625">
        <v>5.2538900000000002E-4</v>
      </c>
      <c r="H93" s="625">
        <v>4.6063799999999998E-4</v>
      </c>
      <c r="I93" s="625">
        <v>4.3958000000000002E-4</v>
      </c>
      <c r="J93" s="625">
        <v>2.29039E-4</v>
      </c>
      <c r="K93">
        <v>0</v>
      </c>
      <c r="L93">
        <v>0</v>
      </c>
      <c r="M93">
        <v>0</v>
      </c>
      <c r="N93">
        <v>0</v>
      </c>
      <c r="O93">
        <v>0</v>
      </c>
      <c r="P93">
        <v>0</v>
      </c>
      <c r="Q93">
        <v>0</v>
      </c>
      <c r="R93">
        <v>0</v>
      </c>
      <c r="S93">
        <v>0</v>
      </c>
      <c r="T93">
        <v>0</v>
      </c>
      <c r="U93">
        <v>0</v>
      </c>
      <c r="V93">
        <v>0</v>
      </c>
      <c r="W93">
        <v>0</v>
      </c>
      <c r="X93">
        <v>0</v>
      </c>
      <c r="Y93">
        <v>0</v>
      </c>
      <c r="Z93" s="142" t="s">
        <v>1091</v>
      </c>
    </row>
    <row r="94" spans="1:26" hidden="1">
      <c r="A94" t="s">
        <v>1311</v>
      </c>
      <c r="B94" t="s">
        <v>1278</v>
      </c>
      <c r="C94" t="s">
        <v>1424</v>
      </c>
      <c r="D94" t="s">
        <v>1402</v>
      </c>
      <c r="E94" s="625">
        <v>4.5240299999999998E-4</v>
      </c>
      <c r="F94" s="625">
        <v>4.1114E-4</v>
      </c>
      <c r="G94" s="625">
        <v>4.6745100000000002E-4</v>
      </c>
      <c r="H94" s="625">
        <v>3.8080999999999998E-4</v>
      </c>
      <c r="I94" s="625">
        <v>3.5596500000000002E-4</v>
      </c>
      <c r="J94">
        <v>0</v>
      </c>
      <c r="K94">
        <v>0</v>
      </c>
      <c r="L94">
        <v>0</v>
      </c>
      <c r="M94">
        <v>0</v>
      </c>
      <c r="N94">
        <v>0</v>
      </c>
      <c r="O94">
        <v>0</v>
      </c>
      <c r="P94">
        <v>0</v>
      </c>
      <c r="Q94">
        <v>0</v>
      </c>
      <c r="R94">
        <v>0</v>
      </c>
      <c r="S94">
        <v>0</v>
      </c>
      <c r="T94">
        <v>0</v>
      </c>
      <c r="U94">
        <v>0</v>
      </c>
      <c r="V94">
        <v>0</v>
      </c>
      <c r="W94">
        <v>0</v>
      </c>
      <c r="X94">
        <v>0</v>
      </c>
      <c r="Y94">
        <v>0</v>
      </c>
      <c r="Z94" s="142" t="s">
        <v>1091</v>
      </c>
    </row>
    <row r="95" spans="1:26" hidden="1">
      <c r="A95" t="s">
        <v>1311</v>
      </c>
      <c r="B95" t="s">
        <v>1278</v>
      </c>
      <c r="C95" t="s">
        <v>1423</v>
      </c>
      <c r="D95" t="s">
        <v>1402</v>
      </c>
      <c r="E95" s="625">
        <v>4.0935400000000001E-4</v>
      </c>
      <c r="F95" s="625">
        <v>3.2466E-4</v>
      </c>
      <c r="G95" s="625">
        <v>3.8548800000000002E-4</v>
      </c>
      <c r="H95" s="625">
        <v>2.9084599999999999E-4</v>
      </c>
      <c r="I95" s="625">
        <v>2.62914E-4</v>
      </c>
      <c r="J95">
        <v>0</v>
      </c>
      <c r="K95">
        <v>0</v>
      </c>
      <c r="L95">
        <v>0</v>
      </c>
      <c r="M95">
        <v>0</v>
      </c>
      <c r="N95">
        <v>0</v>
      </c>
      <c r="O95">
        <v>0</v>
      </c>
      <c r="P95">
        <v>0</v>
      </c>
      <c r="Q95">
        <v>0</v>
      </c>
      <c r="R95">
        <v>0</v>
      </c>
      <c r="S95">
        <v>0</v>
      </c>
      <c r="T95">
        <v>0</v>
      </c>
      <c r="U95">
        <v>0</v>
      </c>
      <c r="V95">
        <v>0</v>
      </c>
      <c r="W95">
        <v>0</v>
      </c>
      <c r="X95">
        <v>0</v>
      </c>
      <c r="Y95">
        <v>0</v>
      </c>
      <c r="Z95" s="142" t="s">
        <v>1091</v>
      </c>
    </row>
    <row r="96" spans="1:26" hidden="1">
      <c r="A96" t="s">
        <v>1311</v>
      </c>
      <c r="B96" t="s">
        <v>1278</v>
      </c>
      <c r="C96" t="s">
        <v>1422</v>
      </c>
      <c r="D96" t="s">
        <v>135</v>
      </c>
      <c r="E96">
        <v>1.4756400000000001E-3</v>
      </c>
      <c r="F96" s="625">
        <v>2.6696899999999998E-4</v>
      </c>
      <c r="G96" s="625">
        <v>7.1026200000000002E-4</v>
      </c>
      <c r="H96" s="625">
        <v>1.5810600000000001E-4</v>
      </c>
      <c r="I96" s="625">
        <v>1.0899399999999999E-4</v>
      </c>
      <c r="J96" s="625">
        <v>1.34482E-4</v>
      </c>
      <c r="K96" s="625">
        <v>1.6010899999999999E-4</v>
      </c>
      <c r="L96" s="625">
        <v>1.86873E-4</v>
      </c>
      <c r="M96" s="625">
        <v>2.10783E-4</v>
      </c>
      <c r="N96" s="625">
        <v>2.2890000000000001E-4</v>
      </c>
      <c r="O96" s="625">
        <v>2.34045E-4</v>
      </c>
      <c r="P96" s="625">
        <v>2.1276699999999999E-4</v>
      </c>
      <c r="Q96" s="625">
        <v>1.8975599999999999E-4</v>
      </c>
      <c r="R96" s="625">
        <v>1.70958E-4</v>
      </c>
      <c r="S96" s="625">
        <v>1.5752999999999999E-4</v>
      </c>
      <c r="T96" s="625">
        <v>1.5156999999999999E-4</v>
      </c>
      <c r="U96" s="625">
        <v>1.54127E-4</v>
      </c>
      <c r="V96" s="625">
        <v>1.68801E-4</v>
      </c>
      <c r="W96" s="625">
        <v>1.92974E-4</v>
      </c>
      <c r="X96" s="625">
        <v>2.0805899999999999E-4</v>
      </c>
      <c r="Y96" s="625">
        <v>1.5790800000000001E-4</v>
      </c>
      <c r="Z96" s="142" t="s">
        <v>1091</v>
      </c>
    </row>
    <row r="97" spans="1:26" hidden="1">
      <c r="A97" t="s">
        <v>1311</v>
      </c>
      <c r="B97" t="s">
        <v>1278</v>
      </c>
      <c r="C97" t="s">
        <v>1422</v>
      </c>
      <c r="D97" t="s">
        <v>132</v>
      </c>
      <c r="E97" s="625">
        <v>2.12043E-5</v>
      </c>
      <c r="F97" s="625">
        <v>1.6283700000000001E-5</v>
      </c>
      <c r="G97" s="625">
        <v>7.10135E-5</v>
      </c>
      <c r="H97" s="625">
        <v>2.8934100000000001E-5</v>
      </c>
      <c r="I97" s="625">
        <v>3.2964099999999998E-5</v>
      </c>
      <c r="J97" s="625">
        <v>5.4559299999999998E-5</v>
      </c>
      <c r="K97" s="625">
        <v>7.5588799999999997E-5</v>
      </c>
      <c r="L97" s="625">
        <v>1.0064999999999999E-4</v>
      </c>
      <c r="M97" s="625">
        <v>1.2471499999999999E-4</v>
      </c>
      <c r="N97" s="625">
        <v>1.4630200000000001E-4</v>
      </c>
      <c r="O97" s="625">
        <v>1.6846400000000001E-4</v>
      </c>
      <c r="P97" s="625">
        <v>1.98452E-4</v>
      </c>
      <c r="Q97" s="625">
        <v>2.2643500000000001E-4</v>
      </c>
      <c r="R97" s="625">
        <v>2.5342000000000002E-4</v>
      </c>
      <c r="S97" s="625">
        <v>2.8477999999999999E-4</v>
      </c>
      <c r="T97" s="625">
        <v>3.2892899999999999E-4</v>
      </c>
      <c r="U97" s="625">
        <v>3.96649E-4</v>
      </c>
      <c r="V97" s="625">
        <v>5.0237999999999997E-4</v>
      </c>
      <c r="W97" s="625">
        <v>6.6298699999999997E-4</v>
      </c>
      <c r="X97" s="625">
        <v>8.1738500000000001E-4</v>
      </c>
      <c r="Y97" s="625">
        <v>7.0040300000000005E-4</v>
      </c>
      <c r="Z97" s="142" t="s">
        <v>1091</v>
      </c>
    </row>
    <row r="98" spans="1:26" hidden="1">
      <c r="A98" t="s">
        <v>1311</v>
      </c>
      <c r="B98" t="s">
        <v>1278</v>
      </c>
      <c r="C98" t="s">
        <v>1421</v>
      </c>
      <c r="D98" t="s">
        <v>135</v>
      </c>
      <c r="E98">
        <v>1.9551499999999999E-2</v>
      </c>
      <c r="F98">
        <v>2.3987600000000001E-2</v>
      </c>
      <c r="G98">
        <v>1.7864600000000001E-2</v>
      </c>
      <c r="H98">
        <v>1.9614300000000001E-2</v>
      </c>
      <c r="I98">
        <v>1.5832499999999999E-2</v>
      </c>
      <c r="J98">
        <v>2.0938200000000001E-2</v>
      </c>
      <c r="K98">
        <v>2.87554E-2</v>
      </c>
      <c r="L98">
        <v>3.3029299999999998E-2</v>
      </c>
      <c r="M98">
        <v>3.6836800000000003E-2</v>
      </c>
      <c r="N98">
        <v>3.9965599999999997E-2</v>
      </c>
      <c r="O98">
        <v>4.0672699999999999E-2</v>
      </c>
      <c r="P98">
        <v>3.6191899999999999E-2</v>
      </c>
      <c r="Q98">
        <v>3.16279E-2</v>
      </c>
      <c r="R98">
        <v>2.7415700000000001E-2</v>
      </c>
      <c r="S98">
        <v>2.3467700000000001E-2</v>
      </c>
      <c r="T98">
        <v>1.9826300000000002E-2</v>
      </c>
      <c r="U98">
        <v>1.65077E-2</v>
      </c>
      <c r="V98">
        <v>1.3777899999999999E-2</v>
      </c>
      <c r="W98">
        <v>1.13299E-2</v>
      </c>
      <c r="X98">
        <v>9.2628899999999993E-3</v>
      </c>
      <c r="Y98">
        <v>7.6291199999999997E-3</v>
      </c>
      <c r="Z98" s="142" t="s">
        <v>1091</v>
      </c>
    </row>
    <row r="99" spans="1:26" hidden="1">
      <c r="A99" t="s">
        <v>1311</v>
      </c>
      <c r="B99" t="s">
        <v>1278</v>
      </c>
      <c r="C99" t="s">
        <v>1421</v>
      </c>
      <c r="D99" t="s">
        <v>132</v>
      </c>
      <c r="E99" s="625">
        <v>2.80945E-4</v>
      </c>
      <c r="F99">
        <v>1.46312E-3</v>
      </c>
      <c r="G99">
        <v>1.7861400000000001E-3</v>
      </c>
      <c r="H99">
        <v>3.5895100000000002E-3</v>
      </c>
      <c r="I99">
        <v>4.7883500000000002E-3</v>
      </c>
      <c r="J99">
        <v>8.4945999999999997E-3</v>
      </c>
      <c r="K99">
        <v>1.35757E-2</v>
      </c>
      <c r="L99">
        <v>1.7789599999999999E-2</v>
      </c>
      <c r="M99">
        <v>2.1795499999999999E-2</v>
      </c>
      <c r="N99">
        <v>2.55442E-2</v>
      </c>
      <c r="O99">
        <v>2.9275900000000001E-2</v>
      </c>
      <c r="P99">
        <v>3.3756899999999999E-2</v>
      </c>
      <c r="Q99">
        <v>3.7741499999999997E-2</v>
      </c>
      <c r="R99">
        <v>4.0639700000000001E-2</v>
      </c>
      <c r="S99">
        <v>4.2424400000000001E-2</v>
      </c>
      <c r="T99">
        <v>4.3025899999999999E-2</v>
      </c>
      <c r="U99">
        <v>4.2483E-2</v>
      </c>
      <c r="V99">
        <v>4.1005199999999999E-2</v>
      </c>
      <c r="W99">
        <v>3.8925399999999999E-2</v>
      </c>
      <c r="X99">
        <v>3.6390400000000003E-2</v>
      </c>
      <c r="Y99">
        <v>3.3839000000000001E-2</v>
      </c>
      <c r="Z99" s="142" t="s">
        <v>1091</v>
      </c>
    </row>
    <row r="100" spans="1:26" hidden="1">
      <c r="A100" t="s">
        <v>1311</v>
      </c>
      <c r="B100" t="s">
        <v>1278</v>
      </c>
      <c r="C100" t="s">
        <v>1420</v>
      </c>
      <c r="D100" t="s">
        <v>135</v>
      </c>
      <c r="E100">
        <v>2.5411399999999999E-3</v>
      </c>
      <c r="F100" s="625">
        <v>7.0465399999999998E-4</v>
      </c>
      <c r="G100">
        <v>1.3028200000000001E-3</v>
      </c>
      <c r="H100" s="625">
        <v>4.3835199999999998E-4</v>
      </c>
      <c r="I100" s="625">
        <v>2.9782400000000003E-4</v>
      </c>
      <c r="J100" s="625">
        <v>3.4502099999999999E-4</v>
      </c>
      <c r="K100" s="625">
        <v>4.2203100000000001E-4</v>
      </c>
      <c r="L100" s="625">
        <v>4.9699E-4</v>
      </c>
      <c r="M100" s="625">
        <v>5.6695200000000002E-4</v>
      </c>
      <c r="N100" s="625">
        <v>6.2285599999999997E-4</v>
      </c>
      <c r="O100" s="625">
        <v>6.424E-4</v>
      </c>
      <c r="P100" s="625">
        <v>5.8505500000000002E-4</v>
      </c>
      <c r="Q100" s="625">
        <v>5.1566299999999997E-4</v>
      </c>
      <c r="R100" s="625">
        <v>4.48221E-4</v>
      </c>
      <c r="S100" s="625">
        <v>3.8391500000000003E-4</v>
      </c>
      <c r="T100" s="625">
        <v>3.2639499999999999E-4</v>
      </c>
      <c r="U100" s="625">
        <v>2.7715200000000002E-4</v>
      </c>
      <c r="V100" s="625">
        <v>2.4138400000000001E-4</v>
      </c>
      <c r="W100" s="625">
        <v>2.1372900000000001E-4</v>
      </c>
      <c r="X100" s="625">
        <v>2.0735799999999999E-4</v>
      </c>
      <c r="Y100" s="625">
        <v>1.6047199999999999E-4</v>
      </c>
      <c r="Z100" s="142" t="s">
        <v>1091</v>
      </c>
    </row>
    <row r="101" spans="1:26" hidden="1">
      <c r="A101" t="s">
        <v>1311</v>
      </c>
      <c r="B101" t="s">
        <v>1278</v>
      </c>
      <c r="C101" t="s">
        <v>1420</v>
      </c>
      <c r="D101" t="s">
        <v>132</v>
      </c>
      <c r="E101" s="625">
        <v>3.6514999999999999E-5</v>
      </c>
      <c r="F101" s="625">
        <v>4.2980199999999999E-5</v>
      </c>
      <c r="G101" s="625">
        <v>1.30259E-4</v>
      </c>
      <c r="H101" s="625">
        <v>8.0220299999999995E-5</v>
      </c>
      <c r="I101" s="625">
        <v>9.0073499999999997E-5</v>
      </c>
      <c r="J101" s="625">
        <v>1.3997400000000001E-4</v>
      </c>
      <c r="K101" s="625">
        <v>1.9924499999999999E-4</v>
      </c>
      <c r="L101" s="625">
        <v>2.67679E-4</v>
      </c>
      <c r="M101" s="625">
        <v>3.3545299999999999E-4</v>
      </c>
      <c r="N101" s="625">
        <v>3.9810099999999999E-4</v>
      </c>
      <c r="O101" s="625">
        <v>4.6239399999999998E-4</v>
      </c>
      <c r="P101" s="625">
        <v>5.4569199999999997E-4</v>
      </c>
      <c r="Q101" s="625">
        <v>6.15338E-4</v>
      </c>
      <c r="R101" s="625">
        <v>6.6441999999999998E-4</v>
      </c>
      <c r="S101" s="625">
        <v>6.9403399999999995E-4</v>
      </c>
      <c r="T101" s="625">
        <v>7.0832200000000005E-4</v>
      </c>
      <c r="U101" s="625">
        <v>7.13256E-4</v>
      </c>
      <c r="V101" s="625">
        <v>7.1840000000000001E-4</v>
      </c>
      <c r="W101" s="625">
        <v>7.3429300000000001E-4</v>
      </c>
      <c r="X101" s="625">
        <v>8.1463E-4</v>
      </c>
      <c r="Y101" s="625">
        <v>7.1177199999999995E-4</v>
      </c>
      <c r="Z101" s="142" t="s">
        <v>1091</v>
      </c>
    </row>
    <row r="102" spans="1:26" hidden="1">
      <c r="A102" t="s">
        <v>1311</v>
      </c>
      <c r="B102" t="s">
        <v>1278</v>
      </c>
      <c r="C102" t="s">
        <v>1419</v>
      </c>
      <c r="D102" t="s">
        <v>135</v>
      </c>
      <c r="E102">
        <v>3.2379900000000001E-3</v>
      </c>
      <c r="F102">
        <v>1.0462E-3</v>
      </c>
      <c r="G102">
        <v>1.7128600000000001E-3</v>
      </c>
      <c r="H102" s="625">
        <v>7.2042999999999999E-4</v>
      </c>
      <c r="I102" s="625">
        <v>4.8949799999999999E-4</v>
      </c>
      <c r="J102" s="625">
        <v>5.5617000000000004E-4</v>
      </c>
      <c r="K102" s="625">
        <v>6.9256899999999998E-4</v>
      </c>
      <c r="L102" s="625">
        <v>8.21826E-4</v>
      </c>
      <c r="M102" s="625">
        <v>9.45827E-4</v>
      </c>
      <c r="N102">
        <v>1.04963E-3</v>
      </c>
      <c r="O102">
        <v>1.09395E-3</v>
      </c>
      <c r="P102">
        <v>1.00625E-3</v>
      </c>
      <c r="Q102" s="625">
        <v>8.9384100000000004E-4</v>
      </c>
      <c r="R102" s="625">
        <v>7.7892200000000003E-4</v>
      </c>
      <c r="S102" s="625">
        <v>6.6221699999999999E-4</v>
      </c>
      <c r="T102" s="625">
        <v>5.4898999999999996E-4</v>
      </c>
      <c r="U102" s="625">
        <v>4.4199499999999999E-4</v>
      </c>
      <c r="V102" s="625">
        <v>3.5025300000000002E-4</v>
      </c>
      <c r="W102" s="625">
        <v>2.6685199999999999E-4</v>
      </c>
      <c r="X102" s="625">
        <v>2.02568E-4</v>
      </c>
      <c r="Y102" s="625">
        <v>1.7681899999999999E-4</v>
      </c>
      <c r="Z102" s="142" t="s">
        <v>1091</v>
      </c>
    </row>
    <row r="103" spans="1:26" hidden="1">
      <c r="A103" t="s">
        <v>1311</v>
      </c>
      <c r="B103" t="s">
        <v>1278</v>
      </c>
      <c r="C103" t="s">
        <v>1419</v>
      </c>
      <c r="D103" t="s">
        <v>132</v>
      </c>
      <c r="E103" s="625">
        <v>4.65283E-5</v>
      </c>
      <c r="F103" s="625">
        <v>6.3812600000000006E-5</v>
      </c>
      <c r="G103" s="625">
        <v>1.7125500000000001E-4</v>
      </c>
      <c r="H103" s="625">
        <v>1.3184199999999999E-4</v>
      </c>
      <c r="I103" s="625">
        <v>1.4804299999999999E-4</v>
      </c>
      <c r="J103" s="625">
        <v>2.2563699999999999E-4</v>
      </c>
      <c r="K103" s="625">
        <v>3.2696800000000002E-4</v>
      </c>
      <c r="L103" s="625">
        <v>4.4263499999999998E-4</v>
      </c>
      <c r="M103" s="625">
        <v>5.5962500000000001E-4</v>
      </c>
      <c r="N103" s="625">
        <v>6.7087199999999998E-4</v>
      </c>
      <c r="O103" s="625">
        <v>7.87417E-4</v>
      </c>
      <c r="P103" s="625">
        <v>9.3855399999999997E-4</v>
      </c>
      <c r="Q103">
        <v>1.0666199999999999E-3</v>
      </c>
      <c r="R103">
        <v>1.15463E-3</v>
      </c>
      <c r="S103">
        <v>1.19714E-3</v>
      </c>
      <c r="T103">
        <v>1.1913900000000001E-3</v>
      </c>
      <c r="U103">
        <v>1.13748E-3</v>
      </c>
      <c r="V103">
        <v>1.0424099999999999E-3</v>
      </c>
      <c r="W103" s="625">
        <v>9.16803E-4</v>
      </c>
      <c r="X103" s="625">
        <v>7.9581200000000002E-4</v>
      </c>
      <c r="Y103" s="625">
        <v>7.8428000000000005E-4</v>
      </c>
      <c r="Z103" s="142" t="s">
        <v>1091</v>
      </c>
    </row>
    <row r="104" spans="1:26" hidden="1">
      <c r="A104" t="s">
        <v>1311</v>
      </c>
      <c r="B104" t="s">
        <v>1278</v>
      </c>
      <c r="C104" t="s">
        <v>1418</v>
      </c>
      <c r="D104" t="s">
        <v>135</v>
      </c>
      <c r="E104">
        <v>3.8757900000000001E-3</v>
      </c>
      <c r="F104">
        <v>1.44137E-3</v>
      </c>
      <c r="G104">
        <v>2.1018500000000002E-3</v>
      </c>
      <c r="H104">
        <v>1.05232E-3</v>
      </c>
      <c r="I104" s="625">
        <v>7.1891299999999995E-4</v>
      </c>
      <c r="J104" s="625">
        <v>8.1010999999999995E-4</v>
      </c>
      <c r="K104">
        <v>1.0228699999999999E-3</v>
      </c>
      <c r="L104">
        <v>1.2211399999999999E-3</v>
      </c>
      <c r="M104">
        <v>1.4150600000000001E-3</v>
      </c>
      <c r="N104">
        <v>1.58322E-3</v>
      </c>
      <c r="O104">
        <v>1.6651000000000001E-3</v>
      </c>
      <c r="P104">
        <v>1.5466099999999999E-3</v>
      </c>
      <c r="Q104">
        <v>1.3876100000000001E-3</v>
      </c>
      <c r="R104">
        <v>1.2204E-3</v>
      </c>
      <c r="S104">
        <v>1.04473E-3</v>
      </c>
      <c r="T104" s="625">
        <v>8.6743300000000003E-4</v>
      </c>
      <c r="U104" s="625">
        <v>6.9257800000000001E-4</v>
      </c>
      <c r="V104" s="625">
        <v>5.3481100000000005E-4</v>
      </c>
      <c r="W104" s="625">
        <v>3.8497100000000001E-4</v>
      </c>
      <c r="X104" s="625">
        <v>2.5173600000000002E-4</v>
      </c>
      <c r="Y104" s="625">
        <v>2.04417E-4</v>
      </c>
      <c r="Z104" s="142" t="s">
        <v>1091</v>
      </c>
    </row>
    <row r="105" spans="1:26" hidden="1">
      <c r="A105" t="s">
        <v>1311</v>
      </c>
      <c r="B105" t="s">
        <v>1278</v>
      </c>
      <c r="C105" t="s">
        <v>1418</v>
      </c>
      <c r="D105" t="s">
        <v>132</v>
      </c>
      <c r="E105" s="625">
        <v>5.5693199999999997E-5</v>
      </c>
      <c r="F105" s="625">
        <v>8.7915800000000003E-5</v>
      </c>
      <c r="G105" s="625">
        <v>2.1014699999999999E-4</v>
      </c>
      <c r="H105" s="625">
        <v>1.9257899999999999E-4</v>
      </c>
      <c r="I105" s="625">
        <v>2.1742699999999999E-4</v>
      </c>
      <c r="J105" s="625">
        <v>3.2865999999999999E-4</v>
      </c>
      <c r="K105" s="625">
        <v>4.8290600000000001E-4</v>
      </c>
      <c r="L105" s="625">
        <v>6.5770800000000001E-4</v>
      </c>
      <c r="M105" s="625">
        <v>8.3726199999999997E-4</v>
      </c>
      <c r="N105">
        <v>1.0119199999999999E-3</v>
      </c>
      <c r="O105">
        <v>1.19853E-3</v>
      </c>
      <c r="P105">
        <v>1.4425499999999999E-3</v>
      </c>
      <c r="Q105">
        <v>1.6558300000000001E-3</v>
      </c>
      <c r="R105">
        <v>1.8090700000000001E-3</v>
      </c>
      <c r="S105">
        <v>1.88864E-3</v>
      </c>
      <c r="T105">
        <v>1.8824499999999999E-3</v>
      </c>
      <c r="U105">
        <v>1.78236E-3</v>
      </c>
      <c r="V105">
        <v>1.59169E-3</v>
      </c>
      <c r="W105">
        <v>1.32262E-3</v>
      </c>
      <c r="X105" s="625">
        <v>9.889740000000001E-4</v>
      </c>
      <c r="Y105" s="625">
        <v>9.0669000000000003E-4</v>
      </c>
      <c r="Z105" s="142" t="s">
        <v>1091</v>
      </c>
    </row>
    <row r="106" spans="1:26" hidden="1">
      <c r="A106" t="s">
        <v>1311</v>
      </c>
      <c r="B106" t="s">
        <v>1278</v>
      </c>
      <c r="C106" t="s">
        <v>1417</v>
      </c>
      <c r="D106" t="s">
        <v>135</v>
      </c>
      <c r="E106">
        <v>4.52974E-3</v>
      </c>
      <c r="F106">
        <v>1.91248E-3</v>
      </c>
      <c r="G106">
        <v>2.5329599999999999E-3</v>
      </c>
      <c r="H106">
        <v>1.4610700000000001E-3</v>
      </c>
      <c r="I106">
        <v>1.00551E-3</v>
      </c>
      <c r="J106">
        <v>1.12911E-3</v>
      </c>
      <c r="K106">
        <v>1.4415400000000001E-3</v>
      </c>
      <c r="L106">
        <v>1.72916E-3</v>
      </c>
      <c r="M106">
        <v>2.0144099999999999E-3</v>
      </c>
      <c r="N106">
        <v>2.2683500000000001E-3</v>
      </c>
      <c r="O106">
        <v>2.4032900000000002E-3</v>
      </c>
      <c r="P106">
        <v>2.2507400000000002E-3</v>
      </c>
      <c r="Q106">
        <v>2.0378200000000001E-3</v>
      </c>
      <c r="R106">
        <v>1.8096900000000001E-3</v>
      </c>
      <c r="S106">
        <v>1.5646600000000001E-3</v>
      </c>
      <c r="T106">
        <v>1.32693E-3</v>
      </c>
      <c r="U106">
        <v>1.0916299999999999E-3</v>
      </c>
      <c r="V106" s="625">
        <v>8.5765699999999995E-4</v>
      </c>
      <c r="W106" s="625">
        <v>6.2164000000000002E-4</v>
      </c>
      <c r="X106" s="625">
        <v>3.9544599999999998E-4</v>
      </c>
      <c r="Y106" s="625">
        <v>2.26128E-4</v>
      </c>
      <c r="Z106" s="142" t="s">
        <v>1091</v>
      </c>
    </row>
    <row r="107" spans="1:26" hidden="1">
      <c r="A107" t="s">
        <v>1311</v>
      </c>
      <c r="B107" t="s">
        <v>1278</v>
      </c>
      <c r="C107" t="s">
        <v>1417</v>
      </c>
      <c r="D107" t="s">
        <v>132</v>
      </c>
      <c r="E107" s="625">
        <v>6.5090200000000002E-5</v>
      </c>
      <c r="F107" s="625">
        <v>1.1665100000000001E-4</v>
      </c>
      <c r="G107" s="625">
        <v>2.5325E-4</v>
      </c>
      <c r="H107" s="625">
        <v>2.6738199999999998E-4</v>
      </c>
      <c r="I107" s="625">
        <v>3.0410399999999997E-4</v>
      </c>
      <c r="J107" s="625">
        <v>4.58078E-4</v>
      </c>
      <c r="K107" s="625">
        <v>6.8056499999999995E-4</v>
      </c>
      <c r="L107" s="625">
        <v>9.3132700000000002E-4</v>
      </c>
      <c r="M107">
        <v>1.19188E-3</v>
      </c>
      <c r="N107">
        <v>1.4498200000000001E-3</v>
      </c>
      <c r="O107">
        <v>1.7298700000000001E-3</v>
      </c>
      <c r="P107">
        <v>2.0993100000000001E-3</v>
      </c>
      <c r="Q107">
        <v>2.4317200000000001E-3</v>
      </c>
      <c r="R107">
        <v>2.6825899999999999E-3</v>
      </c>
      <c r="S107">
        <v>2.8285599999999999E-3</v>
      </c>
      <c r="T107">
        <v>2.8796300000000002E-3</v>
      </c>
      <c r="U107">
        <v>2.8093300000000001E-3</v>
      </c>
      <c r="V107">
        <v>2.5525299999999999E-3</v>
      </c>
      <c r="W107">
        <v>2.1357199999999998E-3</v>
      </c>
      <c r="X107">
        <v>1.5535600000000001E-3</v>
      </c>
      <c r="Y107">
        <v>1.00299E-3</v>
      </c>
      <c r="Z107" s="142" t="s">
        <v>1091</v>
      </c>
    </row>
    <row r="108" spans="1:26" hidden="1">
      <c r="A108" t="s">
        <v>1311</v>
      </c>
      <c r="B108" t="s">
        <v>1278</v>
      </c>
      <c r="C108" t="s">
        <v>1416</v>
      </c>
      <c r="D108" t="s">
        <v>135</v>
      </c>
      <c r="E108">
        <v>5.27108E-3</v>
      </c>
      <c r="F108">
        <v>2.5730699999999998E-3</v>
      </c>
      <c r="G108">
        <v>3.0408700000000002E-3</v>
      </c>
      <c r="H108">
        <v>1.9944199999999998E-3</v>
      </c>
      <c r="I108">
        <v>1.38652E-3</v>
      </c>
      <c r="J108">
        <v>1.55572E-3</v>
      </c>
      <c r="K108">
        <v>2.0020200000000002E-3</v>
      </c>
      <c r="L108">
        <v>2.40734E-3</v>
      </c>
      <c r="M108">
        <v>2.8124399999999998E-3</v>
      </c>
      <c r="N108">
        <v>3.17944E-3</v>
      </c>
      <c r="O108">
        <v>3.4221099999999999E-3</v>
      </c>
      <c r="P108">
        <v>3.1945400000000001E-3</v>
      </c>
      <c r="Q108">
        <v>2.9402600000000001E-3</v>
      </c>
      <c r="R108">
        <v>2.6777300000000001E-3</v>
      </c>
      <c r="S108">
        <v>2.3818099999999998E-3</v>
      </c>
      <c r="T108">
        <v>2.06902E-3</v>
      </c>
      <c r="U108">
        <v>1.72985E-3</v>
      </c>
      <c r="V108">
        <v>1.3925000000000001E-3</v>
      </c>
      <c r="W108">
        <v>1.0474099999999999E-3</v>
      </c>
      <c r="X108" s="625">
        <v>7.1117299999999995E-4</v>
      </c>
      <c r="Y108" s="625">
        <v>3.9435000000000002E-4</v>
      </c>
      <c r="Z108" s="142" t="s">
        <v>1091</v>
      </c>
    </row>
    <row r="109" spans="1:26" hidden="1">
      <c r="A109" t="s">
        <v>1311</v>
      </c>
      <c r="B109" t="s">
        <v>1278</v>
      </c>
      <c r="C109" t="s">
        <v>1416</v>
      </c>
      <c r="D109" t="s">
        <v>132</v>
      </c>
      <c r="E109" s="625">
        <v>7.5742900000000003E-5</v>
      </c>
      <c r="F109" s="625">
        <v>1.5694400000000001E-4</v>
      </c>
      <c r="G109" s="625">
        <v>3.0403299999999999E-4</v>
      </c>
      <c r="H109" s="625">
        <v>3.6498699999999999E-4</v>
      </c>
      <c r="I109" s="625">
        <v>4.19338E-4</v>
      </c>
      <c r="J109" s="625">
        <v>6.3115399999999998E-4</v>
      </c>
      <c r="K109" s="625">
        <v>9.4517199999999998E-4</v>
      </c>
      <c r="L109">
        <v>1.29659E-3</v>
      </c>
      <c r="M109">
        <v>1.66406E-3</v>
      </c>
      <c r="N109">
        <v>2.0321499999999999E-3</v>
      </c>
      <c r="O109">
        <v>2.46321E-3</v>
      </c>
      <c r="P109">
        <v>2.9796100000000002E-3</v>
      </c>
      <c r="Q109">
        <v>3.5086000000000002E-3</v>
      </c>
      <c r="R109">
        <v>3.9693300000000001E-3</v>
      </c>
      <c r="S109">
        <v>4.3057800000000004E-3</v>
      </c>
      <c r="T109">
        <v>4.4900599999999997E-3</v>
      </c>
      <c r="U109">
        <v>4.4517999999999997E-3</v>
      </c>
      <c r="V109">
        <v>4.1443199999999999E-3</v>
      </c>
      <c r="W109">
        <v>3.59853E-3</v>
      </c>
      <c r="X109">
        <v>2.79393E-3</v>
      </c>
      <c r="Y109">
        <v>1.7491399999999999E-3</v>
      </c>
      <c r="Z109" s="142" t="s">
        <v>1091</v>
      </c>
    </row>
    <row r="110" spans="1:26" hidden="1">
      <c r="A110" t="s">
        <v>1311</v>
      </c>
      <c r="B110" t="s">
        <v>1278</v>
      </c>
      <c r="C110" t="s">
        <v>1415</v>
      </c>
      <c r="D110" t="s">
        <v>135</v>
      </c>
      <c r="E110">
        <v>6.1941299999999999E-3</v>
      </c>
      <c r="F110">
        <v>3.5540900000000002E-3</v>
      </c>
      <c r="G110">
        <v>3.7292599999999999E-3</v>
      </c>
      <c r="H110">
        <v>2.7550500000000002E-3</v>
      </c>
      <c r="I110">
        <v>1.94426E-3</v>
      </c>
      <c r="J110">
        <v>2.1875000000000002E-3</v>
      </c>
      <c r="K110">
        <v>2.8316399999999999E-3</v>
      </c>
      <c r="L110">
        <v>3.4070900000000002E-3</v>
      </c>
      <c r="M110">
        <v>4.0373099999999997E-3</v>
      </c>
      <c r="N110">
        <v>4.7307099999999999E-3</v>
      </c>
      <c r="O110">
        <v>5.15279E-3</v>
      </c>
      <c r="P110">
        <v>4.8111200000000003E-3</v>
      </c>
      <c r="Q110">
        <v>4.4356899999999999E-3</v>
      </c>
      <c r="R110">
        <v>4.0573199999999997E-3</v>
      </c>
      <c r="S110">
        <v>3.6397399999999998E-3</v>
      </c>
      <c r="T110">
        <v>3.20405E-3</v>
      </c>
      <c r="U110">
        <v>2.7357200000000001E-3</v>
      </c>
      <c r="V110">
        <v>2.2773400000000001E-3</v>
      </c>
      <c r="W110">
        <v>1.80774E-3</v>
      </c>
      <c r="X110">
        <v>1.34906E-3</v>
      </c>
      <c r="Y110" s="625">
        <v>9.1114699999999996E-4</v>
      </c>
      <c r="Z110" s="142" t="s">
        <v>1091</v>
      </c>
    </row>
    <row r="111" spans="1:26" hidden="1">
      <c r="A111" t="s">
        <v>1311</v>
      </c>
      <c r="B111" t="s">
        <v>1278</v>
      </c>
      <c r="C111" t="s">
        <v>1415</v>
      </c>
      <c r="D111" t="s">
        <v>132</v>
      </c>
      <c r="E111" s="625">
        <v>8.9006599999999996E-5</v>
      </c>
      <c r="F111" s="625">
        <v>2.1678100000000001E-4</v>
      </c>
      <c r="G111" s="625">
        <v>3.7285900000000002E-4</v>
      </c>
      <c r="H111" s="625">
        <v>5.04186E-4</v>
      </c>
      <c r="I111" s="625">
        <v>5.8801899999999995E-4</v>
      </c>
      <c r="J111" s="625">
        <v>8.8746400000000003E-4</v>
      </c>
      <c r="K111">
        <v>1.3368399999999999E-3</v>
      </c>
      <c r="L111">
        <v>1.8350599999999999E-3</v>
      </c>
      <c r="M111">
        <v>2.38879E-3</v>
      </c>
      <c r="N111">
        <v>3.0236500000000001E-3</v>
      </c>
      <c r="O111">
        <v>3.70893E-3</v>
      </c>
      <c r="P111">
        <v>4.4874299999999997E-3</v>
      </c>
      <c r="Q111">
        <v>5.2930900000000003E-3</v>
      </c>
      <c r="R111">
        <v>6.0143599999999998E-3</v>
      </c>
      <c r="S111">
        <v>6.57984E-3</v>
      </c>
      <c r="T111">
        <v>6.9532300000000003E-3</v>
      </c>
      <c r="U111">
        <v>7.0404300000000003E-3</v>
      </c>
      <c r="V111">
        <v>6.7777499999999999E-3</v>
      </c>
      <c r="W111">
        <v>6.2107100000000004E-3</v>
      </c>
      <c r="X111">
        <v>5.2999400000000004E-3</v>
      </c>
      <c r="Y111">
        <v>4.0413899999999997E-3</v>
      </c>
      <c r="Z111" s="142" t="s">
        <v>1091</v>
      </c>
    </row>
    <row r="112" spans="1:26" hidden="1">
      <c r="A112" t="s">
        <v>1311</v>
      </c>
      <c r="B112" t="s">
        <v>1278</v>
      </c>
      <c r="C112" t="s">
        <v>1414</v>
      </c>
      <c r="D112" t="s">
        <v>135</v>
      </c>
      <c r="E112">
        <v>7.47615E-3</v>
      </c>
      <c r="F112">
        <v>5.1303299999999998E-3</v>
      </c>
      <c r="G112">
        <v>4.7529499999999997E-3</v>
      </c>
      <c r="H112">
        <v>3.9551999999999999E-3</v>
      </c>
      <c r="I112">
        <v>2.8485699999999999E-3</v>
      </c>
      <c r="J112">
        <v>3.2520800000000001E-3</v>
      </c>
      <c r="K112">
        <v>4.2761300000000004E-3</v>
      </c>
      <c r="L112">
        <v>5.3065999999999999E-3</v>
      </c>
      <c r="M112">
        <v>6.3506400000000003E-3</v>
      </c>
      <c r="N112">
        <v>7.3680500000000001E-3</v>
      </c>
      <c r="O112">
        <v>7.97841E-3</v>
      </c>
      <c r="P112">
        <v>7.4441500000000001E-3</v>
      </c>
      <c r="Q112">
        <v>6.8671599999999998E-3</v>
      </c>
      <c r="R112">
        <v>6.3006E-3</v>
      </c>
      <c r="S112">
        <v>5.6925500000000002E-3</v>
      </c>
      <c r="T112">
        <v>5.0712300000000004E-3</v>
      </c>
      <c r="U112">
        <v>4.41596E-3</v>
      </c>
      <c r="V112">
        <v>3.7948499999999998E-3</v>
      </c>
      <c r="W112">
        <v>3.16585E-3</v>
      </c>
      <c r="X112">
        <v>2.5620299999999999E-3</v>
      </c>
      <c r="Y112">
        <v>1.9977300000000001E-3</v>
      </c>
      <c r="Z112" s="142" t="s">
        <v>1091</v>
      </c>
    </row>
    <row r="113" spans="1:26" hidden="1">
      <c r="A113" t="s">
        <v>1311</v>
      </c>
      <c r="B113" t="s">
        <v>1278</v>
      </c>
      <c r="C113" t="s">
        <v>1414</v>
      </c>
      <c r="D113" t="s">
        <v>132</v>
      </c>
      <c r="E113" s="625">
        <v>1.07429E-4</v>
      </c>
      <c r="F113" s="625">
        <v>3.12923E-4</v>
      </c>
      <c r="G113" s="625">
        <v>4.7520899999999998E-4</v>
      </c>
      <c r="H113" s="625">
        <v>7.2381799999999999E-4</v>
      </c>
      <c r="I113" s="625">
        <v>8.6151800000000003E-4</v>
      </c>
      <c r="J113">
        <v>1.31937E-3</v>
      </c>
      <c r="K113">
        <v>2.0187999999999998E-3</v>
      </c>
      <c r="L113">
        <v>2.8581399999999999E-3</v>
      </c>
      <c r="M113">
        <v>3.7575299999999998E-3</v>
      </c>
      <c r="N113">
        <v>4.7093100000000004E-3</v>
      </c>
      <c r="O113">
        <v>5.7427900000000002E-3</v>
      </c>
      <c r="P113">
        <v>6.9433000000000003E-3</v>
      </c>
      <c r="Q113">
        <v>8.1945500000000001E-3</v>
      </c>
      <c r="R113">
        <v>9.3396899999999995E-3</v>
      </c>
      <c r="S113">
        <v>1.02909E-2</v>
      </c>
      <c r="T113">
        <v>1.1005300000000001E-2</v>
      </c>
      <c r="U113">
        <v>1.1364600000000001E-2</v>
      </c>
      <c r="V113">
        <v>1.12941E-2</v>
      </c>
      <c r="W113">
        <v>1.08767E-2</v>
      </c>
      <c r="X113">
        <v>1.0065299999999999E-2</v>
      </c>
      <c r="Y113">
        <v>8.8609299999999995E-3</v>
      </c>
      <c r="Z113" s="142" t="s">
        <v>1091</v>
      </c>
    </row>
    <row r="114" spans="1:26" hidden="1">
      <c r="A114" t="s">
        <v>1311</v>
      </c>
      <c r="B114" t="s">
        <v>1278</v>
      </c>
      <c r="C114" t="s">
        <v>1413</v>
      </c>
      <c r="D114" t="s">
        <v>135</v>
      </c>
      <c r="E114">
        <v>9.7042900000000008E-3</v>
      </c>
      <c r="F114">
        <v>8.1712399999999998E-3</v>
      </c>
      <c r="G114">
        <v>6.8575499999999996E-3</v>
      </c>
      <c r="H114">
        <v>6.2782100000000002E-3</v>
      </c>
      <c r="I114">
        <v>4.6778100000000001E-3</v>
      </c>
      <c r="J114">
        <v>5.6883200000000002E-3</v>
      </c>
      <c r="K114">
        <v>7.7448500000000002E-3</v>
      </c>
      <c r="L114">
        <v>9.4130700000000008E-3</v>
      </c>
      <c r="M114">
        <v>1.1086E-2</v>
      </c>
      <c r="N114">
        <v>1.27022E-2</v>
      </c>
      <c r="O114">
        <v>1.36311E-2</v>
      </c>
      <c r="P114">
        <v>1.26731E-2</v>
      </c>
      <c r="Q114">
        <v>1.1657300000000001E-2</v>
      </c>
      <c r="R114">
        <v>1.06868E-2</v>
      </c>
      <c r="S114">
        <v>9.6848999999999998E-3</v>
      </c>
      <c r="T114">
        <v>8.6904300000000007E-3</v>
      </c>
      <c r="U114">
        <v>7.6758699999999996E-3</v>
      </c>
      <c r="V114">
        <v>6.7618899999999996E-3</v>
      </c>
      <c r="W114">
        <v>5.8589499999999999E-3</v>
      </c>
      <c r="X114">
        <v>5.02383E-3</v>
      </c>
      <c r="Y114">
        <v>4.2922300000000002E-3</v>
      </c>
      <c r="Z114" s="142" t="s">
        <v>1091</v>
      </c>
    </row>
    <row r="115" spans="1:26" hidden="1">
      <c r="A115" t="s">
        <v>1311</v>
      </c>
      <c r="B115" t="s">
        <v>1278</v>
      </c>
      <c r="C115" t="s">
        <v>1413</v>
      </c>
      <c r="D115" t="s">
        <v>132</v>
      </c>
      <c r="E115" s="625">
        <v>1.3944599999999999E-4</v>
      </c>
      <c r="F115" s="625">
        <v>4.9840300000000002E-4</v>
      </c>
      <c r="G115" s="625">
        <v>6.8563200000000004E-4</v>
      </c>
      <c r="H115">
        <v>1.14894E-3</v>
      </c>
      <c r="I115">
        <v>1.41475E-3</v>
      </c>
      <c r="J115">
        <v>2.30774E-3</v>
      </c>
      <c r="K115">
        <v>3.6564200000000001E-3</v>
      </c>
      <c r="L115">
        <v>5.0698799999999997E-3</v>
      </c>
      <c r="M115">
        <v>6.5593400000000003E-3</v>
      </c>
      <c r="N115">
        <v>8.1186399999999999E-3</v>
      </c>
      <c r="O115">
        <v>9.8115700000000004E-3</v>
      </c>
      <c r="P115">
        <v>1.18204E-2</v>
      </c>
      <c r="Q115">
        <v>1.39106E-2</v>
      </c>
      <c r="R115">
        <v>1.5841600000000001E-2</v>
      </c>
      <c r="S115">
        <v>1.7508099999999999E-2</v>
      </c>
      <c r="T115">
        <v>1.8859500000000001E-2</v>
      </c>
      <c r="U115">
        <v>1.9754000000000001E-2</v>
      </c>
      <c r="V115">
        <v>2.01245E-2</v>
      </c>
      <c r="W115">
        <v>2.01292E-2</v>
      </c>
      <c r="X115">
        <v>1.9736699999999999E-2</v>
      </c>
      <c r="Y115">
        <v>1.9038200000000002E-2</v>
      </c>
      <c r="Z115" s="142" t="s">
        <v>1091</v>
      </c>
    </row>
    <row r="116" spans="1:26" hidden="1">
      <c r="A116" t="s">
        <v>1311</v>
      </c>
      <c r="B116" t="s">
        <v>1278</v>
      </c>
      <c r="C116" t="s">
        <v>1412</v>
      </c>
      <c r="D116" t="s">
        <v>1402</v>
      </c>
      <c r="E116">
        <v>0.46221800000000002</v>
      </c>
      <c r="F116">
        <v>0.613089</v>
      </c>
      <c r="G116">
        <v>0.63019000000000003</v>
      </c>
      <c r="H116">
        <v>0.74703299999999995</v>
      </c>
      <c r="I116">
        <v>0.77178400000000003</v>
      </c>
      <c r="J116">
        <v>0.63191200000000003</v>
      </c>
      <c r="K116">
        <v>0.47103200000000001</v>
      </c>
      <c r="L116">
        <v>0.44520799999999999</v>
      </c>
      <c r="M116">
        <v>0.42461900000000002</v>
      </c>
      <c r="N116">
        <v>0.40654299999999999</v>
      </c>
      <c r="O116">
        <v>0.39034600000000003</v>
      </c>
      <c r="P116">
        <v>0.37693900000000002</v>
      </c>
      <c r="Q116">
        <v>0.36446499999999998</v>
      </c>
      <c r="R116">
        <v>0.352327</v>
      </c>
      <c r="S116">
        <v>0.34112799999999999</v>
      </c>
      <c r="T116">
        <v>0.32875199999999999</v>
      </c>
      <c r="U116">
        <v>0.31493900000000002</v>
      </c>
      <c r="V116">
        <v>0.30057400000000001</v>
      </c>
      <c r="W116">
        <v>0.28584500000000002</v>
      </c>
      <c r="X116">
        <v>0.27426099999999998</v>
      </c>
      <c r="Y116">
        <v>0.27579999999999999</v>
      </c>
      <c r="Z116" s="142" t="s">
        <v>1091</v>
      </c>
    </row>
    <row r="117" spans="1:26" hidden="1">
      <c r="A117" t="s">
        <v>1311</v>
      </c>
      <c r="B117" t="s">
        <v>1278</v>
      </c>
      <c r="C117" t="s">
        <v>1411</v>
      </c>
      <c r="D117" t="s">
        <v>1402</v>
      </c>
      <c r="E117">
        <v>0.21238499999999999</v>
      </c>
      <c r="F117">
        <v>0.12166399999999999</v>
      </c>
      <c r="G117">
        <v>0.15331800000000001</v>
      </c>
      <c r="H117">
        <v>9.6758800000000006E-2</v>
      </c>
      <c r="I117">
        <v>7.94985E-2</v>
      </c>
      <c r="J117">
        <v>7.7740699999999996E-2</v>
      </c>
      <c r="K117">
        <v>7.5633000000000006E-2</v>
      </c>
      <c r="L117">
        <v>7.3619000000000004E-2</v>
      </c>
      <c r="M117">
        <v>7.1982400000000002E-2</v>
      </c>
      <c r="N117">
        <v>7.0403400000000005E-2</v>
      </c>
      <c r="O117">
        <v>6.8878900000000007E-2</v>
      </c>
      <c r="P117">
        <v>6.7609600000000006E-2</v>
      </c>
      <c r="Q117">
        <v>6.6375699999999996E-2</v>
      </c>
      <c r="R117">
        <v>6.5175999999999998E-2</v>
      </c>
      <c r="S117">
        <v>6.4194699999999993E-2</v>
      </c>
      <c r="T117">
        <v>6.3234600000000002E-2</v>
      </c>
      <c r="U117">
        <v>6.2295200000000002E-2</v>
      </c>
      <c r="V117">
        <v>6.14875E-2</v>
      </c>
      <c r="W117">
        <v>6.06943E-2</v>
      </c>
      <c r="X117">
        <v>5.9915000000000003E-2</v>
      </c>
      <c r="Y117">
        <v>5.9616299999999997E-2</v>
      </c>
      <c r="Z117" s="142" t="s">
        <v>1091</v>
      </c>
    </row>
    <row r="118" spans="1:26" hidden="1">
      <c r="A118" t="s">
        <v>1311</v>
      </c>
      <c r="B118" t="s">
        <v>1278</v>
      </c>
      <c r="C118" t="s">
        <v>1410</v>
      </c>
      <c r="D118" t="s">
        <v>1402</v>
      </c>
      <c r="E118">
        <v>0.42122799999999999</v>
      </c>
      <c r="F118">
        <v>0.53558099999999997</v>
      </c>
      <c r="G118">
        <v>0.53965700000000005</v>
      </c>
      <c r="H118">
        <v>0.620757</v>
      </c>
      <c r="I118">
        <v>0.63044999999999995</v>
      </c>
      <c r="J118">
        <v>0.53261000000000003</v>
      </c>
      <c r="K118">
        <v>0.41852499999999998</v>
      </c>
      <c r="L118">
        <v>0.39388899999999999</v>
      </c>
      <c r="M118">
        <v>0.37459399999999998</v>
      </c>
      <c r="N118">
        <v>0.35800199999999999</v>
      </c>
      <c r="O118">
        <v>0.34348600000000001</v>
      </c>
      <c r="P118">
        <v>0.33184799999999998</v>
      </c>
      <c r="Q118">
        <v>0.32160300000000003</v>
      </c>
      <c r="R118">
        <v>0.31251000000000001</v>
      </c>
      <c r="S118">
        <v>0.30544500000000002</v>
      </c>
      <c r="T118">
        <v>0.29891499999999999</v>
      </c>
      <c r="U118">
        <v>0.29267100000000001</v>
      </c>
      <c r="V118">
        <v>0.286964</v>
      </c>
      <c r="W118">
        <v>0.28087600000000001</v>
      </c>
      <c r="X118">
        <v>0.27271000000000001</v>
      </c>
      <c r="Y118">
        <v>0.273511</v>
      </c>
      <c r="Z118" s="142" t="s">
        <v>1091</v>
      </c>
    </row>
    <row r="119" spans="1:26" hidden="1">
      <c r="A119" t="s">
        <v>1311</v>
      </c>
      <c r="B119" t="s">
        <v>1278</v>
      </c>
      <c r="C119" t="s">
        <v>1409</v>
      </c>
      <c r="D119" t="s">
        <v>1402</v>
      </c>
      <c r="E119">
        <v>0.40011000000000002</v>
      </c>
      <c r="F119">
        <v>0.49437700000000001</v>
      </c>
      <c r="G119">
        <v>0.49561699999999997</v>
      </c>
      <c r="H119">
        <v>0.54530599999999996</v>
      </c>
      <c r="I119">
        <v>0.54778700000000002</v>
      </c>
      <c r="J119">
        <v>0.47649999999999998</v>
      </c>
      <c r="K119">
        <v>0.39260600000000001</v>
      </c>
      <c r="L119">
        <v>0.36943300000000001</v>
      </c>
      <c r="M119">
        <v>0.35143799999999997</v>
      </c>
      <c r="N119">
        <v>0.33603300000000003</v>
      </c>
      <c r="O119">
        <v>0.322604</v>
      </c>
      <c r="P119">
        <v>0.31187100000000001</v>
      </c>
      <c r="Q119">
        <v>0.30247099999999999</v>
      </c>
      <c r="R119">
        <v>0.29424099999999997</v>
      </c>
      <c r="S119">
        <v>0.288082</v>
      </c>
      <c r="T119">
        <v>0.28281499999999998</v>
      </c>
      <c r="U119">
        <v>0.278451</v>
      </c>
      <c r="V119">
        <v>0.27554099999999998</v>
      </c>
      <c r="W119">
        <v>0.273567</v>
      </c>
      <c r="X119">
        <v>0.27184000000000003</v>
      </c>
      <c r="Y119">
        <v>0.26950600000000002</v>
      </c>
      <c r="Z119" s="142" t="s">
        <v>1091</v>
      </c>
    </row>
    <row r="120" spans="1:26" hidden="1">
      <c r="A120" t="s">
        <v>1311</v>
      </c>
      <c r="B120" t="s">
        <v>1278</v>
      </c>
      <c r="C120" t="s">
        <v>1408</v>
      </c>
      <c r="D120" t="s">
        <v>1402</v>
      </c>
      <c r="E120">
        <v>0.38339400000000001</v>
      </c>
      <c r="F120">
        <v>0.45722600000000002</v>
      </c>
      <c r="G120">
        <v>0.46194800000000003</v>
      </c>
      <c r="H120">
        <v>0.48379800000000001</v>
      </c>
      <c r="I120">
        <v>0.48084900000000003</v>
      </c>
      <c r="J120">
        <v>0.43183100000000002</v>
      </c>
      <c r="K120">
        <v>0.37376900000000002</v>
      </c>
      <c r="L120">
        <v>0.352103</v>
      </c>
      <c r="M120">
        <v>0.33538299999999999</v>
      </c>
      <c r="N120">
        <v>0.321079</v>
      </c>
      <c r="O120">
        <v>0.30860399999999999</v>
      </c>
      <c r="P120">
        <v>0.29862100000000003</v>
      </c>
      <c r="Q120">
        <v>0.28983799999999998</v>
      </c>
      <c r="R120">
        <v>0.28211199999999997</v>
      </c>
      <c r="S120">
        <v>0.27629999999999999</v>
      </c>
      <c r="T120">
        <v>0.27135399999999998</v>
      </c>
      <c r="U120">
        <v>0.26735399999999998</v>
      </c>
      <c r="V120">
        <v>0.26497199999999999</v>
      </c>
      <c r="W120">
        <v>0.26401599999999997</v>
      </c>
      <c r="X120">
        <v>0.265322</v>
      </c>
      <c r="Y120">
        <v>0.26466499999999998</v>
      </c>
      <c r="Z120" s="142" t="s">
        <v>1091</v>
      </c>
    </row>
    <row r="121" spans="1:26" hidden="1">
      <c r="A121" t="s">
        <v>1311</v>
      </c>
      <c r="B121" t="s">
        <v>1278</v>
      </c>
      <c r="C121" t="s">
        <v>1407</v>
      </c>
      <c r="D121" t="s">
        <v>1402</v>
      </c>
      <c r="E121">
        <v>0.36824200000000001</v>
      </c>
      <c r="F121">
        <v>0.422128</v>
      </c>
      <c r="G121">
        <v>0.43101899999999999</v>
      </c>
      <c r="H121">
        <v>0.42932799999999999</v>
      </c>
      <c r="I121">
        <v>0.42214000000000002</v>
      </c>
      <c r="J121">
        <v>0.39320899999999998</v>
      </c>
      <c r="K121">
        <v>0.35875400000000002</v>
      </c>
      <c r="L121">
        <v>0.33860400000000002</v>
      </c>
      <c r="M121">
        <v>0.323127</v>
      </c>
      <c r="N121">
        <v>0.30987100000000001</v>
      </c>
      <c r="O121">
        <v>0.29828100000000002</v>
      </c>
      <c r="P121">
        <v>0.28898800000000002</v>
      </c>
      <c r="Q121">
        <v>0.28075899999999998</v>
      </c>
      <c r="R121">
        <v>0.27345599999999998</v>
      </c>
      <c r="S121">
        <v>0.26788800000000001</v>
      </c>
      <c r="T121">
        <v>0.26306800000000002</v>
      </c>
      <c r="U121">
        <v>0.25906699999999999</v>
      </c>
      <c r="V121">
        <v>0.25652999999999998</v>
      </c>
      <c r="W121">
        <v>0.25530399999999998</v>
      </c>
      <c r="X121">
        <v>0.25631300000000001</v>
      </c>
      <c r="Y121">
        <v>0.26158799999999999</v>
      </c>
      <c r="Z121" s="142" t="s">
        <v>1091</v>
      </c>
    </row>
    <row r="122" spans="1:26" hidden="1">
      <c r="A122" t="s">
        <v>1311</v>
      </c>
      <c r="B122" t="s">
        <v>1278</v>
      </c>
      <c r="C122" t="s">
        <v>1406</v>
      </c>
      <c r="D122" t="s">
        <v>1402</v>
      </c>
      <c r="E122">
        <v>0.35299199999999997</v>
      </c>
      <c r="F122">
        <v>0.38362099999999999</v>
      </c>
      <c r="G122">
        <v>0.40076899999999999</v>
      </c>
      <c r="H122">
        <v>0.37797500000000001</v>
      </c>
      <c r="I122">
        <v>0.36715399999999998</v>
      </c>
      <c r="J122">
        <v>0.35744300000000001</v>
      </c>
      <c r="K122">
        <v>0.345829</v>
      </c>
      <c r="L122">
        <v>0.32722000000000001</v>
      </c>
      <c r="M122">
        <v>0.31297399999999997</v>
      </c>
      <c r="N122">
        <v>0.300734</v>
      </c>
      <c r="O122">
        <v>0.28998699999999999</v>
      </c>
      <c r="P122">
        <v>0.28134799999999999</v>
      </c>
      <c r="Q122">
        <v>0.27363500000000002</v>
      </c>
      <c r="R122">
        <v>0.26671800000000001</v>
      </c>
      <c r="S122">
        <v>0.26135900000000001</v>
      </c>
      <c r="T122">
        <v>0.25660699999999997</v>
      </c>
      <c r="U122">
        <v>0.252498</v>
      </c>
      <c r="V122">
        <v>0.24959000000000001</v>
      </c>
      <c r="W122">
        <v>0.24760699999999999</v>
      </c>
      <c r="X122">
        <v>0.24712000000000001</v>
      </c>
      <c r="Y122">
        <v>0.25195400000000001</v>
      </c>
      <c r="Z122" s="142" t="s">
        <v>1091</v>
      </c>
    </row>
    <row r="123" spans="1:26" hidden="1">
      <c r="A123" t="s">
        <v>1311</v>
      </c>
      <c r="B123" t="s">
        <v>1278</v>
      </c>
      <c r="C123" t="s">
        <v>1405</v>
      </c>
      <c r="D123" t="s">
        <v>1402</v>
      </c>
      <c r="E123">
        <v>0.33627099999999999</v>
      </c>
      <c r="F123">
        <v>0.34066299999999999</v>
      </c>
      <c r="G123">
        <v>0.36735200000000001</v>
      </c>
      <c r="H123">
        <v>0.32625799999999999</v>
      </c>
      <c r="I123">
        <v>0.31202099999999999</v>
      </c>
      <c r="J123">
        <v>0.305122</v>
      </c>
      <c r="K123">
        <v>0.29685</v>
      </c>
      <c r="L123">
        <v>0.28894500000000001</v>
      </c>
      <c r="M123">
        <v>0.282522</v>
      </c>
      <c r="N123">
        <v>0.27632400000000001</v>
      </c>
      <c r="O123">
        <v>0.270341</v>
      </c>
      <c r="P123">
        <v>0.26535900000000001</v>
      </c>
      <c r="Q123">
        <v>0.26051600000000003</v>
      </c>
      <c r="R123">
        <v>0.25580700000000001</v>
      </c>
      <c r="S123">
        <v>0.25195600000000001</v>
      </c>
      <c r="T123">
        <v>0.24818799999999999</v>
      </c>
      <c r="U123">
        <v>0.244501</v>
      </c>
      <c r="V123">
        <v>0.24133099999999999</v>
      </c>
      <c r="W123">
        <v>0.23821700000000001</v>
      </c>
      <c r="X123">
        <v>0.23515900000000001</v>
      </c>
      <c r="Y123">
        <v>0.233986</v>
      </c>
      <c r="Z123" s="142" t="s">
        <v>1091</v>
      </c>
    </row>
    <row r="124" spans="1:26" hidden="1">
      <c r="A124" t="s">
        <v>1311</v>
      </c>
      <c r="B124" t="s">
        <v>1278</v>
      </c>
      <c r="C124" t="s">
        <v>1404</v>
      </c>
      <c r="D124" t="s">
        <v>1402</v>
      </c>
      <c r="E124">
        <v>0.316276</v>
      </c>
      <c r="F124">
        <v>0.29196800000000001</v>
      </c>
      <c r="G124">
        <v>0.32858100000000001</v>
      </c>
      <c r="H124">
        <v>0.27177299999999999</v>
      </c>
      <c r="I124">
        <v>0.25461400000000001</v>
      </c>
      <c r="J124">
        <v>0.24898400000000001</v>
      </c>
      <c r="K124">
        <v>0.242234</v>
      </c>
      <c r="L124">
        <v>0.23578399999999999</v>
      </c>
      <c r="M124">
        <v>0.230542</v>
      </c>
      <c r="N124">
        <v>0.22548499999999999</v>
      </c>
      <c r="O124">
        <v>0.22060199999999999</v>
      </c>
      <c r="P124">
        <v>0.21653700000000001</v>
      </c>
      <c r="Q124">
        <v>0.212585</v>
      </c>
      <c r="R124">
        <v>0.20874300000000001</v>
      </c>
      <c r="S124">
        <v>0.2056</v>
      </c>
      <c r="T124">
        <v>0.20252500000000001</v>
      </c>
      <c r="U124">
        <v>0.199516</v>
      </c>
      <c r="V124">
        <v>0.19692999999999999</v>
      </c>
      <c r="W124">
        <v>0.19438900000000001</v>
      </c>
      <c r="X124">
        <v>0.19189300000000001</v>
      </c>
      <c r="Y124">
        <v>0.190937</v>
      </c>
      <c r="Z124" s="142" t="s">
        <v>1091</v>
      </c>
    </row>
    <row r="125" spans="1:26" hidden="1">
      <c r="A125" t="s">
        <v>1311</v>
      </c>
      <c r="B125" t="s">
        <v>1278</v>
      </c>
      <c r="C125" t="s">
        <v>1403</v>
      </c>
      <c r="D125" t="s">
        <v>1402</v>
      </c>
      <c r="E125">
        <v>0.28797099999999998</v>
      </c>
      <c r="F125">
        <v>0.23297599999999999</v>
      </c>
      <c r="G125">
        <v>0.27302199999999999</v>
      </c>
      <c r="H125">
        <v>0.20936199999999999</v>
      </c>
      <c r="I125">
        <v>0.18967700000000001</v>
      </c>
      <c r="J125">
        <v>0.18548300000000001</v>
      </c>
      <c r="K125">
        <v>0.180455</v>
      </c>
      <c r="L125">
        <v>0.175649</v>
      </c>
      <c r="M125">
        <v>0.17174500000000001</v>
      </c>
      <c r="N125">
        <v>0.16797699999999999</v>
      </c>
      <c r="O125">
        <v>0.16434000000000001</v>
      </c>
      <c r="P125">
        <v>0.16131100000000001</v>
      </c>
      <c r="Q125">
        <v>0.15836800000000001</v>
      </c>
      <c r="R125">
        <v>0.155505</v>
      </c>
      <c r="S125">
        <v>0.15316399999999999</v>
      </c>
      <c r="T125">
        <v>0.15087300000000001</v>
      </c>
      <c r="U125">
        <v>0.14863199999999999</v>
      </c>
      <c r="V125">
        <v>0.146705</v>
      </c>
      <c r="W125">
        <v>0.144812</v>
      </c>
      <c r="X125">
        <v>0.142953</v>
      </c>
      <c r="Y125">
        <v>0.14224000000000001</v>
      </c>
      <c r="Z125" s="142" t="s">
        <v>1091</v>
      </c>
    </row>
    <row r="126" spans="1:26">
      <c r="A126" t="s">
        <v>1311</v>
      </c>
      <c r="B126" t="s">
        <v>1278</v>
      </c>
      <c r="C126" t="s">
        <v>1401</v>
      </c>
      <c r="D126" t="s">
        <v>1160</v>
      </c>
      <c r="E126">
        <v>1.16664E-2</v>
      </c>
      <c r="F126">
        <v>1.01809E-2</v>
      </c>
      <c r="G126">
        <v>1.10916E-2</v>
      </c>
      <c r="H126">
        <v>1.1369799999999999E-2</v>
      </c>
      <c r="I126">
        <v>1.31086E-2</v>
      </c>
      <c r="J126">
        <v>1.25443E-2</v>
      </c>
      <c r="K126">
        <v>1.1872000000000001E-2</v>
      </c>
      <c r="L126">
        <v>1.1550700000000001E-2</v>
      </c>
      <c r="M126">
        <v>1.12891E-2</v>
      </c>
      <c r="N126">
        <v>1.1037099999999999E-2</v>
      </c>
      <c r="O126">
        <v>1.0794099999999999E-2</v>
      </c>
      <c r="P126">
        <v>1.05915E-2</v>
      </c>
      <c r="Q126">
        <v>1.03944E-2</v>
      </c>
      <c r="R126">
        <v>1.0202299999999999E-2</v>
      </c>
      <c r="S126">
        <v>1.0043399999999999E-2</v>
      </c>
      <c r="T126">
        <v>9.8856099999999995E-3</v>
      </c>
      <c r="U126">
        <v>9.7273600000000009E-3</v>
      </c>
      <c r="V126">
        <v>9.5842900000000005E-3</v>
      </c>
      <c r="W126">
        <v>9.4363799999999994E-3</v>
      </c>
      <c r="X126">
        <v>9.2905999999999996E-3</v>
      </c>
      <c r="Y126">
        <v>9.2525400000000001E-3</v>
      </c>
      <c r="Z126" s="142" t="s">
        <v>1091</v>
      </c>
    </row>
    <row r="127" spans="1:26">
      <c r="A127" t="s">
        <v>1311</v>
      </c>
      <c r="B127" t="s">
        <v>1278</v>
      </c>
      <c r="C127" t="s">
        <v>1400</v>
      </c>
      <c r="D127" t="s">
        <v>1160</v>
      </c>
      <c r="E127">
        <v>1.1084699999999999E-2</v>
      </c>
      <c r="F127">
        <v>8.6603600000000006E-3</v>
      </c>
      <c r="G127">
        <v>9.6113599999999993E-3</v>
      </c>
      <c r="H127">
        <v>8.9569300000000001E-3</v>
      </c>
      <c r="I127">
        <v>9.7380100000000001E-3</v>
      </c>
      <c r="J127">
        <v>9.5226800000000004E-3</v>
      </c>
      <c r="K127">
        <v>9.26452E-3</v>
      </c>
      <c r="L127">
        <v>9.0178099999999994E-3</v>
      </c>
      <c r="M127">
        <v>8.8173399999999999E-3</v>
      </c>
      <c r="N127">
        <v>8.6239200000000002E-3</v>
      </c>
      <c r="O127">
        <v>8.4371900000000007E-3</v>
      </c>
      <c r="P127">
        <v>8.0295599999999998E-3</v>
      </c>
      <c r="Q127">
        <v>7.5473800000000002E-3</v>
      </c>
      <c r="R127">
        <v>7.0618199999999999E-3</v>
      </c>
      <c r="S127">
        <v>6.6062300000000003E-3</v>
      </c>
      <c r="T127">
        <v>6.1537400000000004E-3</v>
      </c>
      <c r="U127">
        <v>5.7108999999999997E-3</v>
      </c>
      <c r="V127">
        <v>5.2927699999999996E-3</v>
      </c>
      <c r="W127">
        <v>4.8956199999999998E-3</v>
      </c>
      <c r="X127">
        <v>4.51952E-3</v>
      </c>
      <c r="Y127">
        <v>4.2062599999999999E-3</v>
      </c>
      <c r="Z127" s="142" t="s">
        <v>1091</v>
      </c>
    </row>
    <row r="128" spans="1:26">
      <c r="A128" t="s">
        <v>1311</v>
      </c>
      <c r="B128" t="s">
        <v>1278</v>
      </c>
      <c r="C128" t="s">
        <v>1399</v>
      </c>
      <c r="D128" t="s">
        <v>1160</v>
      </c>
      <c r="E128">
        <v>1.1616E-2</v>
      </c>
      <c r="F128">
        <v>1.0117299999999999E-2</v>
      </c>
      <c r="G128">
        <v>1.10002E-2</v>
      </c>
      <c r="H128">
        <v>1.1277799999999999E-2</v>
      </c>
      <c r="I128">
        <v>1.2992800000000001E-2</v>
      </c>
      <c r="J128">
        <v>1.2468E-2</v>
      </c>
      <c r="K128">
        <v>1.18412E-2</v>
      </c>
      <c r="L128">
        <v>1.1515299999999999E-2</v>
      </c>
      <c r="M128">
        <v>1.1249200000000001E-2</v>
      </c>
      <c r="N128">
        <v>1.09929E-2</v>
      </c>
      <c r="O128">
        <v>1.07463E-2</v>
      </c>
      <c r="P128">
        <v>1.05404E-2</v>
      </c>
      <c r="Q128">
        <v>1.03412E-2</v>
      </c>
      <c r="R128">
        <v>1.01481E-2</v>
      </c>
      <c r="S128">
        <v>9.9902399999999992E-3</v>
      </c>
      <c r="T128">
        <v>9.8360800000000005E-3</v>
      </c>
      <c r="U128">
        <v>9.6849899999999992E-3</v>
      </c>
      <c r="V128">
        <v>9.5534299999999999E-3</v>
      </c>
      <c r="W128">
        <v>9.4223599999999994E-3</v>
      </c>
      <c r="X128">
        <v>9.2850199999999997E-3</v>
      </c>
      <c r="Y128">
        <v>9.2450099999999997E-3</v>
      </c>
      <c r="Z128" s="142" t="s">
        <v>1091</v>
      </c>
    </row>
    <row r="129" spans="1:26">
      <c r="A129" t="s">
        <v>1311</v>
      </c>
      <c r="B129" t="s">
        <v>1278</v>
      </c>
      <c r="C129" t="s">
        <v>1398</v>
      </c>
      <c r="D129" t="s">
        <v>1160</v>
      </c>
      <c r="E129">
        <v>1.15862E-2</v>
      </c>
      <c r="F129">
        <v>1.00757E-2</v>
      </c>
      <c r="G129">
        <v>1.09444E-2</v>
      </c>
      <c r="H129">
        <v>1.12037E-2</v>
      </c>
      <c r="I129">
        <v>1.2899000000000001E-2</v>
      </c>
      <c r="J129">
        <v>1.2406E-2</v>
      </c>
      <c r="K129">
        <v>1.18151E-2</v>
      </c>
      <c r="L129">
        <v>1.1484899999999999E-2</v>
      </c>
      <c r="M129">
        <v>1.1214200000000001E-2</v>
      </c>
      <c r="N129">
        <v>1.0953600000000001E-2</v>
      </c>
      <c r="O129">
        <v>1.07028E-2</v>
      </c>
      <c r="P129">
        <v>1.0492899999999999E-2</v>
      </c>
      <c r="Q129">
        <v>1.0290199999999999E-2</v>
      </c>
      <c r="R129">
        <v>1.0094499999999999E-2</v>
      </c>
      <c r="S129">
        <v>9.9357300000000003E-3</v>
      </c>
      <c r="T129">
        <v>9.7828399999999992E-3</v>
      </c>
      <c r="U129">
        <v>9.6361999999999993E-3</v>
      </c>
      <c r="V129">
        <v>9.5132900000000006E-3</v>
      </c>
      <c r="W129">
        <v>9.3962899999999999E-3</v>
      </c>
      <c r="X129">
        <v>9.2817400000000001E-3</v>
      </c>
      <c r="Y129">
        <v>9.2300699999999999E-3</v>
      </c>
      <c r="Z129" s="142" t="s">
        <v>1091</v>
      </c>
    </row>
    <row r="130" spans="1:26">
      <c r="A130" t="s">
        <v>1311</v>
      </c>
      <c r="B130" t="s">
        <v>1278</v>
      </c>
      <c r="C130" t="s">
        <v>1397</v>
      </c>
      <c r="D130" t="s">
        <v>1160</v>
      </c>
      <c r="E130">
        <v>1.15604E-2</v>
      </c>
      <c r="F130">
        <v>1.0032299999999999E-2</v>
      </c>
      <c r="G130">
        <v>1.08951E-2</v>
      </c>
      <c r="H130">
        <v>1.1127099999999999E-2</v>
      </c>
      <c r="I130">
        <v>1.2800799999999999E-2</v>
      </c>
      <c r="J130">
        <v>1.23407E-2</v>
      </c>
      <c r="K130">
        <v>1.17868E-2</v>
      </c>
      <c r="L130">
        <v>1.1451599999999999E-2</v>
      </c>
      <c r="M130">
        <v>1.11757E-2</v>
      </c>
      <c r="N130">
        <v>1.09097E-2</v>
      </c>
      <c r="O130">
        <v>1.0653599999999999E-2</v>
      </c>
      <c r="P130">
        <v>1.04385E-2</v>
      </c>
      <c r="Q130">
        <v>1.02308E-2</v>
      </c>
      <c r="R130">
        <v>1.0030799999999999E-2</v>
      </c>
      <c r="S130">
        <v>9.8689399999999997E-3</v>
      </c>
      <c r="T130">
        <v>9.7149300000000001E-3</v>
      </c>
      <c r="U130">
        <v>9.57006E-3</v>
      </c>
      <c r="V130">
        <v>9.4528100000000007E-3</v>
      </c>
      <c r="W130">
        <v>9.3467099999999994E-3</v>
      </c>
      <c r="X130">
        <v>9.2526799999999992E-3</v>
      </c>
      <c r="Y130">
        <v>9.2081699999999999E-3</v>
      </c>
      <c r="Z130" s="142" t="s">
        <v>1091</v>
      </c>
    </row>
    <row r="131" spans="1:26">
      <c r="A131" t="s">
        <v>1311</v>
      </c>
      <c r="B131" t="s">
        <v>1278</v>
      </c>
      <c r="C131" t="s">
        <v>1396</v>
      </c>
      <c r="D131" t="s">
        <v>1160</v>
      </c>
      <c r="E131">
        <v>1.15351E-2</v>
      </c>
      <c r="F131">
        <v>9.9845699999999999E-3</v>
      </c>
      <c r="G131">
        <v>1.0843500000000001E-2</v>
      </c>
      <c r="H131">
        <v>1.10423E-2</v>
      </c>
      <c r="I131">
        <v>1.26908E-2</v>
      </c>
      <c r="J131">
        <v>1.22671E-2</v>
      </c>
      <c r="K131">
        <v>1.1754199999999999E-2</v>
      </c>
      <c r="L131">
        <v>1.1413E-2</v>
      </c>
      <c r="M131">
        <v>1.11308E-2</v>
      </c>
      <c r="N131">
        <v>1.08583E-2</v>
      </c>
      <c r="O131">
        <v>1.05957E-2</v>
      </c>
      <c r="P131">
        <v>1.0373800000000001E-2</v>
      </c>
      <c r="Q131">
        <v>1.01596E-2</v>
      </c>
      <c r="R131">
        <v>9.9534399999999992E-3</v>
      </c>
      <c r="S131">
        <v>9.7865799999999996E-3</v>
      </c>
      <c r="T131">
        <v>9.6293100000000003E-3</v>
      </c>
      <c r="U131">
        <v>9.4839299999999998E-3</v>
      </c>
      <c r="V131">
        <v>9.3699000000000005E-3</v>
      </c>
      <c r="W131">
        <v>9.2722900000000007E-3</v>
      </c>
      <c r="X131">
        <v>9.1931800000000004E-3</v>
      </c>
      <c r="Y131">
        <v>9.1914100000000006E-3</v>
      </c>
      <c r="Z131" s="142" t="s">
        <v>1091</v>
      </c>
    </row>
    <row r="132" spans="1:26">
      <c r="A132" t="s">
        <v>1311</v>
      </c>
      <c r="B132" t="s">
        <v>1278</v>
      </c>
      <c r="C132" t="s">
        <v>1395</v>
      </c>
      <c r="D132" t="s">
        <v>1160</v>
      </c>
      <c r="E132">
        <v>1.15076E-2</v>
      </c>
      <c r="F132">
        <v>9.9229000000000001E-3</v>
      </c>
      <c r="G132">
        <v>1.0785899999999999E-2</v>
      </c>
      <c r="H132">
        <v>1.0941599999999999E-2</v>
      </c>
      <c r="I132">
        <v>1.25585E-2</v>
      </c>
      <c r="J132">
        <v>1.2178100000000001E-2</v>
      </c>
      <c r="K132">
        <v>1.1713700000000001E-2</v>
      </c>
      <c r="L132">
        <v>1.1365E-2</v>
      </c>
      <c r="M132">
        <v>1.1074499999999999E-2</v>
      </c>
      <c r="N132">
        <v>1.07937E-2</v>
      </c>
      <c r="O132">
        <v>1.0522500000000001E-2</v>
      </c>
      <c r="P132">
        <v>1.0291399999999999E-2</v>
      </c>
      <c r="Q132">
        <v>1.0068000000000001E-2</v>
      </c>
      <c r="R132">
        <v>9.85281E-3</v>
      </c>
      <c r="S132">
        <v>9.6776799999999993E-3</v>
      </c>
      <c r="T132">
        <v>9.5135099999999993E-3</v>
      </c>
      <c r="U132">
        <v>9.3635999999999997E-3</v>
      </c>
      <c r="V132">
        <v>9.2482699999999994E-3</v>
      </c>
      <c r="W132">
        <v>9.1541599999999997E-3</v>
      </c>
      <c r="X132">
        <v>9.0844800000000007E-3</v>
      </c>
      <c r="Y132">
        <v>9.1158899999999998E-3</v>
      </c>
      <c r="Z132" s="142" t="s">
        <v>1091</v>
      </c>
    </row>
    <row r="133" spans="1:26">
      <c r="A133" t="s">
        <v>1311</v>
      </c>
      <c r="B133" t="s">
        <v>1278</v>
      </c>
      <c r="C133" t="s">
        <v>1394</v>
      </c>
      <c r="D133" t="s">
        <v>1160</v>
      </c>
      <c r="E133">
        <v>1.1474699999999999E-2</v>
      </c>
      <c r="F133">
        <v>9.8388999999999994E-3</v>
      </c>
      <c r="G133">
        <v>1.07121E-2</v>
      </c>
      <c r="H133">
        <v>1.08109E-2</v>
      </c>
      <c r="I133">
        <v>1.23833E-2</v>
      </c>
      <c r="J133">
        <v>1.20591E-2</v>
      </c>
      <c r="K133">
        <v>1.1657900000000001E-2</v>
      </c>
      <c r="L133">
        <v>1.12984E-2</v>
      </c>
      <c r="M133">
        <v>1.09964E-2</v>
      </c>
      <c r="N133">
        <v>1.0703499999999999E-2</v>
      </c>
      <c r="O133">
        <v>1.04195E-2</v>
      </c>
      <c r="P133">
        <v>1.0174900000000001E-2</v>
      </c>
      <c r="Q133">
        <v>9.9372000000000002E-3</v>
      </c>
      <c r="R133">
        <v>9.7072200000000008E-3</v>
      </c>
      <c r="S133">
        <v>9.5174100000000005E-3</v>
      </c>
      <c r="T133">
        <v>9.3390799999999996E-3</v>
      </c>
      <c r="U133">
        <v>9.17632E-3</v>
      </c>
      <c r="V133">
        <v>9.0500100000000007E-3</v>
      </c>
      <c r="W133">
        <v>8.9482499999999996E-3</v>
      </c>
      <c r="X133">
        <v>8.8749199999999997E-3</v>
      </c>
      <c r="Y133">
        <v>8.9066600000000003E-3</v>
      </c>
      <c r="Z133" s="142" t="s">
        <v>1091</v>
      </c>
    </row>
    <row r="134" spans="1:26">
      <c r="A134" t="s">
        <v>1311</v>
      </c>
      <c r="B134" t="s">
        <v>1278</v>
      </c>
      <c r="C134" t="s">
        <v>1393</v>
      </c>
      <c r="D134" t="s">
        <v>1160</v>
      </c>
      <c r="E134">
        <v>1.14311E-2</v>
      </c>
      <c r="F134">
        <v>9.7163800000000002E-3</v>
      </c>
      <c r="G134">
        <v>1.06094E-2</v>
      </c>
      <c r="H134">
        <v>1.0625000000000001E-2</v>
      </c>
      <c r="I134">
        <v>1.2129300000000001E-2</v>
      </c>
      <c r="J134">
        <v>1.1861099999999999E-2</v>
      </c>
      <c r="K134">
        <v>1.1539600000000001E-2</v>
      </c>
      <c r="L134">
        <v>1.11971E-2</v>
      </c>
      <c r="M134">
        <v>1.0877400000000001E-2</v>
      </c>
      <c r="N134">
        <v>1.05655E-2</v>
      </c>
      <c r="O134">
        <v>1.02617E-2</v>
      </c>
      <c r="P134">
        <v>9.9953100000000003E-3</v>
      </c>
      <c r="Q134">
        <v>9.7344700000000003E-3</v>
      </c>
      <c r="R134">
        <v>9.4797800000000002E-3</v>
      </c>
      <c r="S134">
        <v>9.26423E-3</v>
      </c>
      <c r="T134">
        <v>9.0592699999999995E-3</v>
      </c>
      <c r="U134">
        <v>8.8695600000000003E-3</v>
      </c>
      <c r="V134">
        <v>8.7158099999999992E-3</v>
      </c>
      <c r="W134">
        <v>8.5873500000000005E-3</v>
      </c>
      <c r="X134">
        <v>8.4877100000000007E-3</v>
      </c>
      <c r="Y134">
        <v>8.4912800000000004E-3</v>
      </c>
      <c r="Z134" s="142" t="s">
        <v>1091</v>
      </c>
    </row>
    <row r="135" spans="1:26">
      <c r="A135" t="s">
        <v>1311</v>
      </c>
      <c r="B135" t="s">
        <v>1278</v>
      </c>
      <c r="C135" t="s">
        <v>1392</v>
      </c>
      <c r="D135" t="s">
        <v>1160</v>
      </c>
      <c r="E135">
        <v>1.13598E-2</v>
      </c>
      <c r="F135">
        <v>9.5066899999999999E-3</v>
      </c>
      <c r="G135">
        <v>1.04168E-2</v>
      </c>
      <c r="H135">
        <v>1.0308599999999999E-2</v>
      </c>
      <c r="I135">
        <v>1.16834E-2</v>
      </c>
      <c r="J135">
        <v>1.1425100000000001E-2</v>
      </c>
      <c r="K135">
        <v>1.1115399999999999E-2</v>
      </c>
      <c r="L135">
        <v>1.08194E-2</v>
      </c>
      <c r="M135">
        <v>1.0578799999999999E-2</v>
      </c>
      <c r="N135">
        <v>1.03047E-2</v>
      </c>
      <c r="O135">
        <v>9.9626000000000003E-3</v>
      </c>
      <c r="P135">
        <v>9.6539299999999998E-3</v>
      </c>
      <c r="Q135">
        <v>9.3472499999999997E-3</v>
      </c>
      <c r="R135">
        <v>9.0424000000000008E-3</v>
      </c>
      <c r="S135">
        <v>8.7724900000000008E-3</v>
      </c>
      <c r="T135">
        <v>8.5083399999999997E-3</v>
      </c>
      <c r="U135">
        <v>8.2543500000000006E-3</v>
      </c>
      <c r="V135">
        <v>8.0292799999999998E-3</v>
      </c>
      <c r="W135">
        <v>7.8229100000000006E-3</v>
      </c>
      <c r="X135">
        <v>7.6360899999999999E-3</v>
      </c>
      <c r="Y135">
        <v>7.53501E-3</v>
      </c>
      <c r="Z135" s="142" t="s">
        <v>1091</v>
      </c>
    </row>
    <row r="136" spans="1:26" hidden="1">
      <c r="A136" t="s">
        <v>1311</v>
      </c>
      <c r="B136" t="s">
        <v>1278</v>
      </c>
      <c r="C136" t="s">
        <v>1391</v>
      </c>
      <c r="D136" t="s">
        <v>135</v>
      </c>
      <c r="E136" s="625">
        <v>1.7540200000000001E-4</v>
      </c>
      <c r="F136" s="625">
        <v>3.7039599999999997E-5</v>
      </c>
      <c r="G136" s="625">
        <v>9.1895099999999994E-5</v>
      </c>
      <c r="H136" s="625">
        <v>2.35995E-5</v>
      </c>
      <c r="I136" s="625">
        <v>1.7806099999999999E-5</v>
      </c>
      <c r="J136" s="625">
        <v>2.10331E-5</v>
      </c>
      <c r="K136" s="625">
        <v>2.2593199999999999E-5</v>
      </c>
      <c r="L136" s="625">
        <v>2.35332E-5</v>
      </c>
      <c r="M136" s="625">
        <v>2.3955899999999999E-5</v>
      </c>
      <c r="N136" s="625">
        <v>2.3496999999999999E-5</v>
      </c>
      <c r="O136" s="625">
        <v>2.1457599999999999E-5</v>
      </c>
      <c r="P136" s="625">
        <v>1.8308499999999999E-5</v>
      </c>
      <c r="Q136" s="625">
        <v>1.5704599999999999E-5</v>
      </c>
      <c r="R136" s="625">
        <v>1.42019E-5</v>
      </c>
      <c r="S136" s="625">
        <v>1.31848E-5</v>
      </c>
      <c r="T136" s="625">
        <v>1.28056E-5</v>
      </c>
      <c r="U136" s="625">
        <v>1.3103599999999999E-5</v>
      </c>
      <c r="V136" s="625">
        <v>1.42969E-5</v>
      </c>
      <c r="W136" s="625">
        <v>1.6143499999999999E-5</v>
      </c>
      <c r="X136" s="625">
        <v>1.71702E-5</v>
      </c>
      <c r="Y136" s="625">
        <v>1.34277E-5</v>
      </c>
      <c r="Z136" s="142" t="s">
        <v>1091</v>
      </c>
    </row>
    <row r="137" spans="1:26" hidden="1">
      <c r="A137" t="s">
        <v>1311</v>
      </c>
      <c r="B137" t="s">
        <v>1278</v>
      </c>
      <c r="C137" t="s">
        <v>1391</v>
      </c>
      <c r="D137" t="s">
        <v>132</v>
      </c>
      <c r="E137">
        <v>2.6641500000000001E-3</v>
      </c>
      <c r="F137">
        <v>2.3881100000000001E-3</v>
      </c>
      <c r="G137">
        <v>9.71202E-3</v>
      </c>
      <c r="H137">
        <v>4.5651600000000004E-3</v>
      </c>
      <c r="I137">
        <v>5.6924799999999998E-3</v>
      </c>
      <c r="J137">
        <v>9.6024700000000001E-3</v>
      </c>
      <c r="K137">
        <v>1.31644E-2</v>
      </c>
      <c r="L137">
        <v>1.7104000000000001E-2</v>
      </c>
      <c r="M137">
        <v>2.09862E-2</v>
      </c>
      <c r="N137">
        <v>2.44955E-2</v>
      </c>
      <c r="O137">
        <v>2.7623600000000002E-2</v>
      </c>
      <c r="P137">
        <v>3.0553199999999999E-2</v>
      </c>
      <c r="Q137">
        <v>3.3592299999999999E-2</v>
      </c>
      <c r="R137">
        <v>3.79139E-2</v>
      </c>
      <c r="S137">
        <v>4.3143599999999997E-2</v>
      </c>
      <c r="T137">
        <v>5.0616800000000003E-2</v>
      </c>
      <c r="U137">
        <v>6.17925E-2</v>
      </c>
      <c r="V137">
        <v>7.8588500000000006E-2</v>
      </c>
      <c r="W137">
        <v>0.103144</v>
      </c>
      <c r="X137">
        <v>0.12632099999999999</v>
      </c>
      <c r="Y137">
        <v>0.11231099999999999</v>
      </c>
      <c r="Z137" s="142" t="s">
        <v>1091</v>
      </c>
    </row>
    <row r="138" spans="1:26" hidden="1">
      <c r="A138" t="s">
        <v>1311</v>
      </c>
      <c r="B138" t="s">
        <v>1278</v>
      </c>
      <c r="C138" t="s">
        <v>1391</v>
      </c>
      <c r="D138" t="s">
        <v>1375</v>
      </c>
      <c r="E138" s="625">
        <v>4.2428500000000002E-5</v>
      </c>
      <c r="F138" s="625">
        <v>3.7582799999999998E-4</v>
      </c>
      <c r="G138">
        <v>1.2123399999999999E-3</v>
      </c>
      <c r="H138" s="625">
        <v>3.6301699999999998E-4</v>
      </c>
      <c r="I138" s="625">
        <v>9.53705E-4</v>
      </c>
      <c r="J138">
        <v>1.3138100000000001E-3</v>
      </c>
      <c r="K138">
        <v>1.68195E-3</v>
      </c>
      <c r="L138">
        <v>2.1182800000000002E-3</v>
      </c>
      <c r="M138">
        <v>2.4839800000000002E-3</v>
      </c>
      <c r="N138">
        <v>2.7697500000000001E-3</v>
      </c>
      <c r="O138">
        <v>3.0249000000000001E-3</v>
      </c>
      <c r="P138">
        <v>3.2679100000000002E-3</v>
      </c>
      <c r="Q138">
        <v>3.4287300000000001E-3</v>
      </c>
      <c r="R138">
        <v>3.5307799999999999E-3</v>
      </c>
      <c r="S138">
        <v>3.6126800000000001E-3</v>
      </c>
      <c r="T138">
        <v>3.8710400000000001E-3</v>
      </c>
      <c r="U138">
        <v>4.43173E-3</v>
      </c>
      <c r="V138">
        <v>5.3941800000000002E-3</v>
      </c>
      <c r="W138">
        <v>7.0066099999999999E-3</v>
      </c>
      <c r="X138">
        <v>8.6354299999999995E-3</v>
      </c>
      <c r="Y138">
        <v>7.6797599999999999E-3</v>
      </c>
      <c r="Z138" s="142" t="s">
        <v>1091</v>
      </c>
    </row>
    <row r="139" spans="1:26" hidden="1">
      <c r="A139" t="s">
        <v>1311</v>
      </c>
      <c r="B139" t="s">
        <v>1278</v>
      </c>
      <c r="C139" t="s">
        <v>1391</v>
      </c>
      <c r="D139" t="s">
        <v>141</v>
      </c>
      <c r="E139">
        <v>0</v>
      </c>
      <c r="F139">
        <v>0</v>
      </c>
      <c r="G139">
        <v>0</v>
      </c>
      <c r="H139">
        <v>0</v>
      </c>
      <c r="I139">
        <v>0</v>
      </c>
      <c r="J139" s="625">
        <v>5.4864799999999998E-7</v>
      </c>
      <c r="K139" s="625">
        <v>9.6740099999999999E-6</v>
      </c>
      <c r="L139" s="625">
        <v>1.8882E-5</v>
      </c>
      <c r="M139" s="625">
        <v>3.0673399999999997E-5</v>
      </c>
      <c r="N139" s="625">
        <v>4.5062299999999997E-5</v>
      </c>
      <c r="O139" s="625">
        <v>6.08369E-5</v>
      </c>
      <c r="P139" s="625">
        <v>6.6821200000000003E-5</v>
      </c>
      <c r="Q139" s="625">
        <v>7.1935599999999996E-5</v>
      </c>
      <c r="R139" s="625">
        <v>7.8104100000000003E-5</v>
      </c>
      <c r="S139" s="625">
        <v>8.3478699999999997E-5</v>
      </c>
      <c r="T139" s="625">
        <v>9.22131E-5</v>
      </c>
      <c r="U139" s="625">
        <v>1.06795E-4</v>
      </c>
      <c r="V139" s="625">
        <v>1.2972099999999999E-4</v>
      </c>
      <c r="W139" s="625">
        <v>1.6474E-4</v>
      </c>
      <c r="X139" s="625">
        <v>1.9897299999999999E-4</v>
      </c>
      <c r="Y139" s="625">
        <v>1.73926E-4</v>
      </c>
      <c r="Z139" s="142" t="s">
        <v>1091</v>
      </c>
    </row>
    <row r="140" spans="1:26" hidden="1">
      <c r="A140" t="s">
        <v>1311</v>
      </c>
      <c r="B140" t="s">
        <v>1278</v>
      </c>
      <c r="C140" t="s">
        <v>1391</v>
      </c>
      <c r="D140" t="s">
        <v>1372</v>
      </c>
      <c r="E140">
        <v>1.1333299999999999E-2</v>
      </c>
      <c r="F140">
        <v>6.0278399999999996E-3</v>
      </c>
      <c r="G140">
        <v>1.79274E-2</v>
      </c>
      <c r="H140">
        <v>6.1004900000000001E-3</v>
      </c>
      <c r="I140">
        <v>6.9032099999999999E-3</v>
      </c>
      <c r="J140">
        <v>6.4941799999999996E-3</v>
      </c>
      <c r="K140">
        <v>6.42182E-3</v>
      </c>
      <c r="L140">
        <v>6.4744099999999999E-3</v>
      </c>
      <c r="M140">
        <v>6.3030100000000004E-3</v>
      </c>
      <c r="N140">
        <v>5.9360100000000002E-3</v>
      </c>
      <c r="O140">
        <v>5.3480999999999997E-3</v>
      </c>
      <c r="P140">
        <v>4.5369199999999998E-3</v>
      </c>
      <c r="Q140">
        <v>4.0013200000000001E-3</v>
      </c>
      <c r="R140">
        <v>3.6551000000000001E-3</v>
      </c>
      <c r="S140">
        <v>3.4113300000000002E-3</v>
      </c>
      <c r="T140">
        <v>3.32022E-3</v>
      </c>
      <c r="U140">
        <v>3.3780199999999998E-3</v>
      </c>
      <c r="V140">
        <v>3.63621E-3</v>
      </c>
      <c r="W140">
        <v>4.0903299999999997E-3</v>
      </c>
      <c r="X140">
        <v>4.3380299999999997E-3</v>
      </c>
      <c r="Y140">
        <v>3.3618900000000002E-3</v>
      </c>
      <c r="Z140" s="142" t="s">
        <v>1091</v>
      </c>
    </row>
    <row r="141" spans="1:26" hidden="1">
      <c r="A141" t="s">
        <v>1311</v>
      </c>
      <c r="B141" t="s">
        <v>1278</v>
      </c>
      <c r="C141" t="s">
        <v>1390</v>
      </c>
      <c r="D141" t="s">
        <v>135</v>
      </c>
      <c r="E141">
        <v>2.0389800000000001E-3</v>
      </c>
      <c r="F141">
        <v>2.29992E-3</v>
      </c>
      <c r="G141">
        <v>1.73913E-3</v>
      </c>
      <c r="H141">
        <v>1.79864E-3</v>
      </c>
      <c r="I141">
        <v>1.3762799999999999E-3</v>
      </c>
      <c r="J141">
        <v>1.40906E-3</v>
      </c>
      <c r="K141">
        <v>1.39774E-3</v>
      </c>
      <c r="L141">
        <v>1.26918E-3</v>
      </c>
      <c r="M141">
        <v>1.14865E-3</v>
      </c>
      <c r="N141">
        <v>1.0244799999999999E-3</v>
      </c>
      <c r="O141" s="625">
        <v>8.6494100000000004E-4</v>
      </c>
      <c r="P141" s="625">
        <v>6.9067399999999995E-4</v>
      </c>
      <c r="Q141" s="625">
        <v>5.5042600000000002E-4</v>
      </c>
      <c r="R141" s="625">
        <v>4.46923E-4</v>
      </c>
      <c r="S141" s="625">
        <v>3.67277E-4</v>
      </c>
      <c r="T141" s="625">
        <v>3.0340400000000001E-4</v>
      </c>
      <c r="U141" s="625">
        <v>2.5166000000000001E-4</v>
      </c>
      <c r="V141" s="625">
        <v>2.1259999999999999E-4</v>
      </c>
      <c r="W141" s="625">
        <v>1.79113E-4</v>
      </c>
      <c r="X141" s="625">
        <v>1.5170900000000001E-4</v>
      </c>
      <c r="Y141" s="625">
        <v>1.30875E-4</v>
      </c>
      <c r="Z141" s="142" t="s">
        <v>1091</v>
      </c>
    </row>
    <row r="142" spans="1:26" hidden="1">
      <c r="A142" t="s">
        <v>1311</v>
      </c>
      <c r="B142" t="s">
        <v>1278</v>
      </c>
      <c r="C142" t="s">
        <v>1390</v>
      </c>
      <c r="D142" t="s">
        <v>132</v>
      </c>
      <c r="E142">
        <v>3.09696E-2</v>
      </c>
      <c r="F142">
        <v>0.148287</v>
      </c>
      <c r="G142">
        <v>0.18380199999999999</v>
      </c>
      <c r="H142">
        <v>0.34793600000000002</v>
      </c>
      <c r="I142">
        <v>0.43998500000000001</v>
      </c>
      <c r="J142">
        <v>0.64329400000000003</v>
      </c>
      <c r="K142">
        <v>0.814419</v>
      </c>
      <c r="L142">
        <v>0.92244000000000004</v>
      </c>
      <c r="M142">
        <v>1.0062500000000001</v>
      </c>
      <c r="N142">
        <v>1.06802</v>
      </c>
      <c r="O142">
        <v>1.1134900000000001</v>
      </c>
      <c r="P142">
        <v>1.1526000000000001</v>
      </c>
      <c r="Q142">
        <v>1.17737</v>
      </c>
      <c r="R142">
        <v>1.19312</v>
      </c>
      <c r="S142">
        <v>1.20181</v>
      </c>
      <c r="T142">
        <v>1.1992700000000001</v>
      </c>
      <c r="U142">
        <v>1.18675</v>
      </c>
      <c r="V142">
        <v>1.1686399999999999</v>
      </c>
      <c r="W142">
        <v>1.14439</v>
      </c>
      <c r="X142">
        <v>1.1161300000000001</v>
      </c>
      <c r="Y142">
        <v>1.09466</v>
      </c>
      <c r="Z142" s="142" t="s">
        <v>1091</v>
      </c>
    </row>
    <row r="143" spans="1:26" hidden="1">
      <c r="A143" t="s">
        <v>1311</v>
      </c>
      <c r="B143" t="s">
        <v>1278</v>
      </c>
      <c r="C143" t="s">
        <v>1390</v>
      </c>
      <c r="D143" t="s">
        <v>1375</v>
      </c>
      <c r="E143" s="625">
        <v>4.9321300000000005E-4</v>
      </c>
      <c r="F143">
        <v>2.33365E-2</v>
      </c>
      <c r="G143">
        <v>2.29438E-2</v>
      </c>
      <c r="H143">
        <v>2.7667500000000001E-2</v>
      </c>
      <c r="I143">
        <v>7.3714199999999994E-2</v>
      </c>
      <c r="J143">
        <v>8.8015499999999997E-2</v>
      </c>
      <c r="K143">
        <v>0.10405499999999999</v>
      </c>
      <c r="L143">
        <v>0.114242</v>
      </c>
      <c r="M143">
        <v>0.119103</v>
      </c>
      <c r="N143">
        <v>0.120763</v>
      </c>
      <c r="O143">
        <v>0.121932</v>
      </c>
      <c r="P143">
        <v>0.12328</v>
      </c>
      <c r="Q143">
        <v>0.120173</v>
      </c>
      <c r="R143">
        <v>0.111111</v>
      </c>
      <c r="S143">
        <v>0.100635</v>
      </c>
      <c r="T143">
        <v>9.1717099999999996E-2</v>
      </c>
      <c r="U143">
        <v>8.5113300000000003E-2</v>
      </c>
      <c r="V143">
        <v>8.0213199999999998E-2</v>
      </c>
      <c r="W143">
        <v>7.7738699999999994E-2</v>
      </c>
      <c r="X143">
        <v>7.6299500000000006E-2</v>
      </c>
      <c r="Y143">
        <v>7.4852000000000002E-2</v>
      </c>
      <c r="Z143" s="142" t="s">
        <v>1091</v>
      </c>
    </row>
    <row r="144" spans="1:26" hidden="1">
      <c r="A144" t="s">
        <v>1311</v>
      </c>
      <c r="B144" t="s">
        <v>1278</v>
      </c>
      <c r="C144" t="s">
        <v>1390</v>
      </c>
      <c r="D144" t="s">
        <v>141</v>
      </c>
      <c r="E144">
        <v>0</v>
      </c>
      <c r="F144">
        <v>0</v>
      </c>
      <c r="G144">
        <v>0</v>
      </c>
      <c r="H144">
        <v>0</v>
      </c>
      <c r="I144">
        <v>0</v>
      </c>
      <c r="J144" s="625">
        <v>3.6755299999999997E-5</v>
      </c>
      <c r="K144" s="625">
        <v>5.9848699999999998E-4</v>
      </c>
      <c r="L144">
        <v>1.01833E-3</v>
      </c>
      <c r="M144">
        <v>1.4707399999999999E-3</v>
      </c>
      <c r="N144">
        <v>1.9647499999999999E-3</v>
      </c>
      <c r="O144">
        <v>2.4522900000000002E-3</v>
      </c>
      <c r="P144">
        <v>2.5207799999999998E-3</v>
      </c>
      <c r="Q144">
        <v>2.5212500000000001E-3</v>
      </c>
      <c r="R144">
        <v>2.45788E-3</v>
      </c>
      <c r="S144">
        <v>2.3253900000000001E-3</v>
      </c>
      <c r="T144">
        <v>2.1848200000000001E-3</v>
      </c>
      <c r="U144">
        <v>2.05105E-3</v>
      </c>
      <c r="V144">
        <v>1.92899E-3</v>
      </c>
      <c r="W144">
        <v>1.8278000000000001E-3</v>
      </c>
      <c r="X144">
        <v>1.7580499999999999E-3</v>
      </c>
      <c r="Y144">
        <v>1.6952E-3</v>
      </c>
      <c r="Z144" s="142" t="s">
        <v>1091</v>
      </c>
    </row>
    <row r="145" spans="1:26" hidden="1">
      <c r="A145" t="s">
        <v>1311</v>
      </c>
      <c r="B145" t="s">
        <v>1278</v>
      </c>
      <c r="C145" t="s">
        <v>1390</v>
      </c>
      <c r="D145" t="s">
        <v>1372</v>
      </c>
      <c r="E145">
        <v>0.131745</v>
      </c>
      <c r="F145">
        <v>0.37429000000000001</v>
      </c>
      <c r="G145">
        <v>0.33928000000000003</v>
      </c>
      <c r="H145">
        <v>0.464951</v>
      </c>
      <c r="I145">
        <v>0.53356599999999998</v>
      </c>
      <c r="J145">
        <v>0.43506099999999998</v>
      </c>
      <c r="K145">
        <v>0.397289</v>
      </c>
      <c r="L145">
        <v>0.34917300000000001</v>
      </c>
      <c r="M145">
        <v>0.30221900000000002</v>
      </c>
      <c r="N145">
        <v>0.25881399999999999</v>
      </c>
      <c r="O145">
        <v>0.21557799999999999</v>
      </c>
      <c r="P145">
        <v>0.171152</v>
      </c>
      <c r="Q145">
        <v>0.140241</v>
      </c>
      <c r="R145">
        <v>0.115023</v>
      </c>
      <c r="S145">
        <v>9.5026100000000002E-2</v>
      </c>
      <c r="T145">
        <v>7.8666299999999995E-2</v>
      </c>
      <c r="U145">
        <v>6.4876500000000004E-2</v>
      </c>
      <c r="V145">
        <v>5.40717E-2</v>
      </c>
      <c r="W145">
        <v>4.5382400000000003E-2</v>
      </c>
      <c r="X145">
        <v>3.8329299999999997E-2</v>
      </c>
      <c r="Y145">
        <v>3.2767200000000003E-2</v>
      </c>
      <c r="Z145" s="142" t="s">
        <v>1091</v>
      </c>
    </row>
    <row r="146" spans="1:26" hidden="1">
      <c r="A146" t="s">
        <v>1311</v>
      </c>
      <c r="B146" t="s">
        <v>1278</v>
      </c>
      <c r="C146" t="s">
        <v>1389</v>
      </c>
      <c r="D146" t="s">
        <v>135</v>
      </c>
      <c r="E146" s="625">
        <v>2.98707E-4</v>
      </c>
      <c r="F146" s="625">
        <v>9.6356100000000004E-5</v>
      </c>
      <c r="G146" s="625">
        <v>1.65804E-4</v>
      </c>
      <c r="H146" s="625">
        <v>6.4336899999999997E-5</v>
      </c>
      <c r="I146" s="625">
        <v>4.77152E-5</v>
      </c>
      <c r="J146" s="625">
        <v>5.2980599999999999E-5</v>
      </c>
      <c r="K146" s="625">
        <v>5.7924199999999997E-5</v>
      </c>
      <c r="L146" s="625">
        <v>6.0488600000000002E-5</v>
      </c>
      <c r="M146" s="625">
        <v>6.1908200000000005E-5</v>
      </c>
      <c r="N146" s="625">
        <v>6.1604499999999996E-5</v>
      </c>
      <c r="O146" s="625">
        <v>5.8468199999999997E-5</v>
      </c>
      <c r="P146" s="625">
        <v>5.1375899999999997E-5</v>
      </c>
      <c r="Q146" s="625">
        <v>4.4333399999999998E-5</v>
      </c>
      <c r="R146" s="625">
        <v>3.8191200000000001E-5</v>
      </c>
      <c r="S146" s="625">
        <v>3.2687100000000001E-5</v>
      </c>
      <c r="T146" s="625">
        <v>2.7942100000000001E-5</v>
      </c>
      <c r="U146" s="625">
        <v>2.3934399999999999E-5</v>
      </c>
      <c r="V146" s="625">
        <v>2.0987899999999999E-5</v>
      </c>
      <c r="W146" s="625">
        <v>1.8714899999999999E-5</v>
      </c>
      <c r="X146" s="625">
        <v>1.80324E-5</v>
      </c>
      <c r="Y146" s="625">
        <v>1.44149E-5</v>
      </c>
      <c r="Z146" s="142" t="s">
        <v>1091</v>
      </c>
    </row>
    <row r="147" spans="1:26" hidden="1">
      <c r="A147" t="s">
        <v>1311</v>
      </c>
      <c r="B147" t="s">
        <v>1278</v>
      </c>
      <c r="C147" t="s">
        <v>1389</v>
      </c>
      <c r="D147" t="s">
        <v>132</v>
      </c>
      <c r="E147">
        <v>4.5370000000000002E-3</v>
      </c>
      <c r="F147">
        <v>6.21252E-3</v>
      </c>
      <c r="G147">
        <v>1.75231E-2</v>
      </c>
      <c r="H147">
        <v>1.24455E-2</v>
      </c>
      <c r="I147">
        <v>1.5254200000000001E-2</v>
      </c>
      <c r="J147">
        <v>2.4187899999999998E-2</v>
      </c>
      <c r="K147">
        <v>3.3750700000000002E-2</v>
      </c>
      <c r="L147">
        <v>4.3963200000000001E-2</v>
      </c>
      <c r="M147">
        <v>5.4233799999999999E-2</v>
      </c>
      <c r="N147">
        <v>6.4222299999999996E-2</v>
      </c>
      <c r="O147">
        <v>7.52694E-2</v>
      </c>
      <c r="P147">
        <v>8.5736199999999999E-2</v>
      </c>
      <c r="Q147">
        <v>9.4829700000000003E-2</v>
      </c>
      <c r="R147">
        <v>0.10195700000000001</v>
      </c>
      <c r="S147">
        <v>0.106959</v>
      </c>
      <c r="T147">
        <v>0.110447</v>
      </c>
      <c r="U147">
        <v>0.112868</v>
      </c>
      <c r="V147">
        <v>0.115368</v>
      </c>
      <c r="W147">
        <v>0.119573</v>
      </c>
      <c r="X147">
        <v>0.132664</v>
      </c>
      <c r="Y147">
        <v>0.12056799999999999</v>
      </c>
      <c r="Z147" s="142" t="s">
        <v>1091</v>
      </c>
    </row>
    <row r="148" spans="1:26" hidden="1">
      <c r="A148" t="s">
        <v>1311</v>
      </c>
      <c r="B148" t="s">
        <v>1278</v>
      </c>
      <c r="C148" t="s">
        <v>1389</v>
      </c>
      <c r="D148" t="s">
        <v>1375</v>
      </c>
      <c r="E148" s="625">
        <v>7.2254899999999998E-5</v>
      </c>
      <c r="F148" s="625">
        <v>9.7769200000000006E-4</v>
      </c>
      <c r="G148">
        <v>2.18739E-3</v>
      </c>
      <c r="H148" s="625">
        <v>9.8965699999999991E-4</v>
      </c>
      <c r="I148">
        <v>2.55565E-3</v>
      </c>
      <c r="J148">
        <v>3.3093799999999998E-3</v>
      </c>
      <c r="K148">
        <v>4.3121699999999997E-3</v>
      </c>
      <c r="L148">
        <v>5.4447300000000001E-3</v>
      </c>
      <c r="M148">
        <v>6.4192399999999997E-3</v>
      </c>
      <c r="N148">
        <v>7.26175E-3</v>
      </c>
      <c r="O148">
        <v>8.2423199999999992E-3</v>
      </c>
      <c r="P148">
        <v>9.17018E-3</v>
      </c>
      <c r="Q148">
        <v>9.6791800000000008E-3</v>
      </c>
      <c r="R148">
        <v>9.4948500000000009E-3</v>
      </c>
      <c r="S148">
        <v>8.95637E-3</v>
      </c>
      <c r="T148">
        <v>8.4467199999999996E-3</v>
      </c>
      <c r="U148">
        <v>8.0948200000000008E-3</v>
      </c>
      <c r="V148">
        <v>7.9186499999999993E-3</v>
      </c>
      <c r="W148">
        <v>8.1226400000000004E-3</v>
      </c>
      <c r="X148">
        <v>9.0690700000000003E-3</v>
      </c>
      <c r="Y148">
        <v>8.2443900000000007E-3</v>
      </c>
      <c r="Z148" s="142" t="s">
        <v>1091</v>
      </c>
    </row>
    <row r="149" spans="1:26" hidden="1">
      <c r="A149" t="s">
        <v>1311</v>
      </c>
      <c r="B149" t="s">
        <v>1278</v>
      </c>
      <c r="C149" t="s">
        <v>1389</v>
      </c>
      <c r="D149" t="s">
        <v>141</v>
      </c>
      <c r="E149">
        <v>0</v>
      </c>
      <c r="F149">
        <v>0</v>
      </c>
      <c r="G149">
        <v>0</v>
      </c>
      <c r="H149">
        <v>0</v>
      </c>
      <c r="I149">
        <v>0</v>
      </c>
      <c r="J149" s="625">
        <v>1.3820000000000001E-6</v>
      </c>
      <c r="K149" s="625">
        <v>2.4802100000000001E-5</v>
      </c>
      <c r="L149" s="625">
        <v>4.8533199999999998E-5</v>
      </c>
      <c r="M149" s="625">
        <v>7.9268099999999994E-5</v>
      </c>
      <c r="N149" s="625">
        <v>1.18145E-4</v>
      </c>
      <c r="O149" s="625">
        <v>1.6577000000000001E-4</v>
      </c>
      <c r="P149" s="625">
        <v>1.8750900000000001E-4</v>
      </c>
      <c r="Q149" s="625">
        <v>2.0307100000000001E-4</v>
      </c>
      <c r="R149" s="625">
        <v>2.1003499999999999E-4</v>
      </c>
      <c r="S149" s="625">
        <v>2.06956E-4</v>
      </c>
      <c r="T149" s="625">
        <v>2.0121200000000001E-4</v>
      </c>
      <c r="U149" s="625">
        <v>1.9506800000000001E-4</v>
      </c>
      <c r="V149" s="625">
        <v>1.9043E-4</v>
      </c>
      <c r="W149" s="625">
        <v>1.9097999999999999E-4</v>
      </c>
      <c r="X149" s="625">
        <v>2.0896399999999999E-4</v>
      </c>
      <c r="Y149" s="625">
        <v>1.86713E-4</v>
      </c>
      <c r="Z149" s="142" t="s">
        <v>1091</v>
      </c>
    </row>
    <row r="150" spans="1:26" hidden="1">
      <c r="A150" t="s">
        <v>1311</v>
      </c>
      <c r="B150" t="s">
        <v>1278</v>
      </c>
      <c r="C150" t="s">
        <v>1389</v>
      </c>
      <c r="D150" t="s">
        <v>1372</v>
      </c>
      <c r="E150">
        <v>1.9300399999999999E-2</v>
      </c>
      <c r="F150">
        <v>1.5681E-2</v>
      </c>
      <c r="G150">
        <v>3.2345899999999997E-2</v>
      </c>
      <c r="H150">
        <v>1.6631199999999999E-2</v>
      </c>
      <c r="I150">
        <v>1.84986E-2</v>
      </c>
      <c r="J150">
        <v>1.6358299999999999E-2</v>
      </c>
      <c r="K150">
        <v>1.6464199999999998E-2</v>
      </c>
      <c r="L150">
        <v>1.66415E-2</v>
      </c>
      <c r="M150">
        <v>1.62886E-2</v>
      </c>
      <c r="N150">
        <v>1.5563E-2</v>
      </c>
      <c r="O150">
        <v>1.45726E-2</v>
      </c>
      <c r="P150">
        <v>1.27312E-2</v>
      </c>
      <c r="Q150">
        <v>1.1295599999999999E-2</v>
      </c>
      <c r="R150">
        <v>9.82916E-3</v>
      </c>
      <c r="S150">
        <v>8.4571899999999998E-3</v>
      </c>
      <c r="T150">
        <v>7.24481E-3</v>
      </c>
      <c r="U150">
        <v>6.1701600000000001E-3</v>
      </c>
      <c r="V150">
        <v>5.3379500000000002E-3</v>
      </c>
      <c r="W150">
        <v>4.7418399999999998E-3</v>
      </c>
      <c r="X150">
        <v>4.55588E-3</v>
      </c>
      <c r="Y150">
        <v>3.6090599999999999E-3</v>
      </c>
      <c r="Z150" s="142" t="s">
        <v>1091</v>
      </c>
    </row>
    <row r="151" spans="1:26" hidden="1">
      <c r="A151" t="s">
        <v>1311</v>
      </c>
      <c r="B151" t="s">
        <v>1278</v>
      </c>
      <c r="C151" t="s">
        <v>1388</v>
      </c>
      <c r="D151" t="s">
        <v>135</v>
      </c>
      <c r="E151" s="625">
        <v>3.7811399999999998E-4</v>
      </c>
      <c r="F151" s="625">
        <v>1.41705E-4</v>
      </c>
      <c r="G151" s="625">
        <v>2.1578799999999999E-4</v>
      </c>
      <c r="H151" s="625">
        <v>1.043E-4</v>
      </c>
      <c r="I151" s="625">
        <v>7.7184300000000006E-5</v>
      </c>
      <c r="J151" s="625">
        <v>8.39745E-5</v>
      </c>
      <c r="K151" s="625">
        <v>9.2832599999999996E-5</v>
      </c>
      <c r="L151" s="625">
        <v>9.7207599999999994E-5</v>
      </c>
      <c r="M151" s="625">
        <v>1.01616E-4</v>
      </c>
      <c r="N151" s="625">
        <v>1.03743E-4</v>
      </c>
      <c r="O151" s="625">
        <v>9.8407300000000002E-5</v>
      </c>
      <c r="P151" s="625">
        <v>8.6474100000000006E-5</v>
      </c>
      <c r="Q151" s="625">
        <v>7.4527400000000001E-5</v>
      </c>
      <c r="R151" s="625">
        <v>6.3919100000000003E-5</v>
      </c>
      <c r="S151" s="625">
        <v>5.4091300000000002E-5</v>
      </c>
      <c r="T151" s="625">
        <v>4.5090699999999998E-5</v>
      </c>
      <c r="U151" s="625">
        <v>3.6848899999999999E-5</v>
      </c>
      <c r="V151" s="625">
        <v>2.9846199999999999E-5</v>
      </c>
      <c r="W151" s="625">
        <v>2.35145E-5</v>
      </c>
      <c r="X151" s="625">
        <v>1.85404E-5</v>
      </c>
      <c r="Y151" s="625">
        <v>1.63744E-5</v>
      </c>
      <c r="Z151" s="142" t="s">
        <v>1091</v>
      </c>
    </row>
    <row r="152" spans="1:26" hidden="1">
      <c r="A152" t="s">
        <v>1311</v>
      </c>
      <c r="B152" t="s">
        <v>1278</v>
      </c>
      <c r="C152" t="s">
        <v>1388</v>
      </c>
      <c r="D152" t="s">
        <v>132</v>
      </c>
      <c r="E152">
        <v>5.7431000000000001E-3</v>
      </c>
      <c r="F152">
        <v>9.1363799999999995E-3</v>
      </c>
      <c r="G152">
        <v>2.2805800000000001E-2</v>
      </c>
      <c r="H152">
        <v>2.0176199999999998E-2</v>
      </c>
      <c r="I152">
        <v>2.4675200000000001E-2</v>
      </c>
      <c r="J152">
        <v>3.8337799999999998E-2</v>
      </c>
      <c r="K152">
        <v>5.4090699999999999E-2</v>
      </c>
      <c r="L152">
        <v>7.0650599999999994E-2</v>
      </c>
      <c r="M152">
        <v>8.9018700000000006E-2</v>
      </c>
      <c r="N152">
        <v>0.108151</v>
      </c>
      <c r="O152">
        <v>0.12668499999999999</v>
      </c>
      <c r="P152">
        <v>0.14430799999999999</v>
      </c>
      <c r="Q152">
        <v>0.159415</v>
      </c>
      <c r="R152">
        <v>0.17064099999999999</v>
      </c>
      <c r="S152">
        <v>0.17699899999999999</v>
      </c>
      <c r="T152">
        <v>0.178231</v>
      </c>
      <c r="U152">
        <v>0.17376900000000001</v>
      </c>
      <c r="V152">
        <v>0.16406100000000001</v>
      </c>
      <c r="W152">
        <v>0.15023900000000001</v>
      </c>
      <c r="X152">
        <v>0.136402</v>
      </c>
      <c r="Y152">
        <v>0.136957</v>
      </c>
      <c r="Z152" s="142" t="s">
        <v>1091</v>
      </c>
    </row>
    <row r="153" spans="1:26" hidden="1">
      <c r="A153" t="s">
        <v>1311</v>
      </c>
      <c r="B153" t="s">
        <v>1278</v>
      </c>
      <c r="C153" t="s">
        <v>1388</v>
      </c>
      <c r="D153" t="s">
        <v>1375</v>
      </c>
      <c r="E153" s="625">
        <v>9.1463000000000002E-5</v>
      </c>
      <c r="F153">
        <v>1.43783E-3</v>
      </c>
      <c r="G153">
        <v>2.84681E-3</v>
      </c>
      <c r="H153">
        <v>1.60439E-3</v>
      </c>
      <c r="I153">
        <v>4.1340300000000003E-3</v>
      </c>
      <c r="J153">
        <v>5.24538E-3</v>
      </c>
      <c r="K153">
        <v>6.91093E-3</v>
      </c>
      <c r="L153">
        <v>8.7498899999999998E-3</v>
      </c>
      <c r="M153">
        <v>1.0536500000000001E-2</v>
      </c>
      <c r="N153">
        <v>1.2228899999999999E-2</v>
      </c>
      <c r="O153">
        <v>1.3872600000000001E-2</v>
      </c>
      <c r="P153">
        <v>1.54349E-2</v>
      </c>
      <c r="Q153">
        <v>1.6271299999999999E-2</v>
      </c>
      <c r="R153">
        <v>1.5891200000000001E-2</v>
      </c>
      <c r="S153">
        <v>1.48212E-2</v>
      </c>
      <c r="T153">
        <v>1.3630700000000001E-2</v>
      </c>
      <c r="U153">
        <v>1.2462600000000001E-2</v>
      </c>
      <c r="V153">
        <v>1.1260900000000001E-2</v>
      </c>
      <c r="W153">
        <v>1.0205799999999999E-2</v>
      </c>
      <c r="X153">
        <v>9.3245700000000008E-3</v>
      </c>
      <c r="Y153">
        <v>9.3650799999999996E-3</v>
      </c>
      <c r="Z153" s="142" t="s">
        <v>1091</v>
      </c>
    </row>
    <row r="154" spans="1:26" hidden="1">
      <c r="A154" t="s">
        <v>1311</v>
      </c>
      <c r="B154" t="s">
        <v>1278</v>
      </c>
      <c r="C154" t="s">
        <v>1388</v>
      </c>
      <c r="D154" t="s">
        <v>141</v>
      </c>
      <c r="E154">
        <v>0</v>
      </c>
      <c r="F154">
        <v>0</v>
      </c>
      <c r="G154">
        <v>0</v>
      </c>
      <c r="H154">
        <v>0</v>
      </c>
      <c r="I154">
        <v>0</v>
      </c>
      <c r="J154" s="625">
        <v>2.1904799999999999E-6</v>
      </c>
      <c r="K154" s="625">
        <v>3.9749300000000002E-5</v>
      </c>
      <c r="L154" s="625">
        <v>7.7994800000000001E-5</v>
      </c>
      <c r="M154" s="625">
        <v>1.3011000000000001E-4</v>
      </c>
      <c r="N154" s="625">
        <v>1.9895700000000001E-4</v>
      </c>
      <c r="O154" s="625">
        <v>2.7900599999999999E-4</v>
      </c>
      <c r="P154" s="625">
        <v>3.1560799999999999E-4</v>
      </c>
      <c r="Q154" s="625">
        <v>3.4137600000000001E-4</v>
      </c>
      <c r="R154" s="625">
        <v>3.5152700000000002E-4</v>
      </c>
      <c r="S154" s="625">
        <v>3.4247500000000002E-4</v>
      </c>
      <c r="T154" s="625">
        <v>3.2469900000000002E-4</v>
      </c>
      <c r="U154" s="625">
        <v>3.0032300000000002E-4</v>
      </c>
      <c r="V154" s="625">
        <v>2.7080399999999998E-4</v>
      </c>
      <c r="W154" s="625">
        <v>2.3996E-4</v>
      </c>
      <c r="X154" s="625">
        <v>2.1485100000000001E-4</v>
      </c>
      <c r="Y154" s="625">
        <v>2.1209399999999999E-4</v>
      </c>
      <c r="Z154" s="142" t="s">
        <v>1091</v>
      </c>
    </row>
    <row r="155" spans="1:26" hidden="1">
      <c r="A155" t="s">
        <v>1311</v>
      </c>
      <c r="B155" t="s">
        <v>1278</v>
      </c>
      <c r="C155" t="s">
        <v>1388</v>
      </c>
      <c r="D155" t="s">
        <v>1372</v>
      </c>
      <c r="E155">
        <v>2.44312E-2</v>
      </c>
      <c r="F155">
        <v>2.3061100000000001E-2</v>
      </c>
      <c r="G155">
        <v>4.2097099999999998E-2</v>
      </c>
      <c r="H155">
        <v>2.6961800000000001E-2</v>
      </c>
      <c r="I155">
        <v>2.9923399999999999E-2</v>
      </c>
      <c r="J155">
        <v>2.5928E-2</v>
      </c>
      <c r="K155">
        <v>2.63865E-2</v>
      </c>
      <c r="L155">
        <v>2.67435E-2</v>
      </c>
      <c r="M155">
        <v>2.6735999999999999E-2</v>
      </c>
      <c r="N155">
        <v>2.62084E-2</v>
      </c>
      <c r="O155">
        <v>2.45271E-2</v>
      </c>
      <c r="P155">
        <v>2.1428699999999998E-2</v>
      </c>
      <c r="Q155">
        <v>1.8988600000000001E-2</v>
      </c>
      <c r="R155">
        <v>1.6450699999999999E-2</v>
      </c>
      <c r="S155">
        <v>1.39951E-2</v>
      </c>
      <c r="T155">
        <v>1.1691099999999999E-2</v>
      </c>
      <c r="U155">
        <v>9.4994499999999996E-3</v>
      </c>
      <c r="V155">
        <v>7.59094E-3</v>
      </c>
      <c r="W155">
        <v>5.9579500000000001E-3</v>
      </c>
      <c r="X155">
        <v>4.6842200000000002E-3</v>
      </c>
      <c r="Y155">
        <v>4.0996599999999998E-3</v>
      </c>
      <c r="Z155" s="142" t="s">
        <v>1091</v>
      </c>
    </row>
    <row r="156" spans="1:26" hidden="1">
      <c r="A156" t="s">
        <v>1311</v>
      </c>
      <c r="B156" t="s">
        <v>1278</v>
      </c>
      <c r="C156" t="s">
        <v>1387</v>
      </c>
      <c r="D156" t="s">
        <v>135</v>
      </c>
      <c r="E156" s="625">
        <v>4.5000900000000002E-4</v>
      </c>
      <c r="F156" s="625">
        <v>1.9328600000000001E-4</v>
      </c>
      <c r="G156" s="625">
        <v>2.6241900000000001E-4</v>
      </c>
      <c r="H156" s="625">
        <v>1.5019799999999999E-4</v>
      </c>
      <c r="I156" s="625">
        <v>1.1147200000000001E-4</v>
      </c>
      <c r="J156" s="625">
        <v>1.20035E-4</v>
      </c>
      <c r="K156" s="625">
        <v>1.33681E-4</v>
      </c>
      <c r="L156" s="625">
        <v>1.4203299999999999E-4</v>
      </c>
      <c r="M156" s="625">
        <v>1.5017700000000001E-4</v>
      </c>
      <c r="N156" s="625">
        <v>1.5302E-4</v>
      </c>
      <c r="O156" s="625">
        <v>1.4502699999999999E-4</v>
      </c>
      <c r="P156" s="625">
        <v>1.2746099999999999E-4</v>
      </c>
      <c r="Q156" s="625">
        <v>1.09912E-4</v>
      </c>
      <c r="R156" s="625">
        <v>9.4357000000000005E-5</v>
      </c>
      <c r="S156" s="625">
        <v>7.9904600000000001E-5</v>
      </c>
      <c r="T156" s="625">
        <v>6.6475000000000003E-5</v>
      </c>
      <c r="U156" s="625">
        <v>5.3925899999999998E-5</v>
      </c>
      <c r="V156" s="625">
        <v>4.2903700000000001E-5</v>
      </c>
      <c r="W156" s="625">
        <v>3.2508200000000002E-5</v>
      </c>
      <c r="X156" s="625">
        <v>2.3003800000000002E-5</v>
      </c>
      <c r="Y156" s="625">
        <v>1.9227599999999999E-5</v>
      </c>
      <c r="Z156" s="142" t="s">
        <v>1091</v>
      </c>
    </row>
    <row r="157" spans="1:26" hidden="1">
      <c r="A157" t="s">
        <v>1311</v>
      </c>
      <c r="B157" t="s">
        <v>1278</v>
      </c>
      <c r="C157" t="s">
        <v>1387</v>
      </c>
      <c r="D157" t="s">
        <v>132</v>
      </c>
      <c r="E157">
        <v>6.8351000000000002E-3</v>
      </c>
      <c r="F157">
        <v>1.2462000000000001E-2</v>
      </c>
      <c r="G157">
        <v>2.7734000000000002E-2</v>
      </c>
      <c r="H157">
        <v>2.9054900000000002E-2</v>
      </c>
      <c r="I157">
        <v>3.5636800000000003E-2</v>
      </c>
      <c r="J157">
        <v>5.4801099999999998E-2</v>
      </c>
      <c r="K157">
        <v>7.7892000000000003E-2</v>
      </c>
      <c r="L157">
        <v>0.103229</v>
      </c>
      <c r="M157">
        <v>0.13156000000000001</v>
      </c>
      <c r="N157">
        <v>0.159523</v>
      </c>
      <c r="O157">
        <v>0.18670200000000001</v>
      </c>
      <c r="P157">
        <v>0.21270800000000001</v>
      </c>
      <c r="Q157">
        <v>0.23510300000000001</v>
      </c>
      <c r="R157">
        <v>0.25189899999999998</v>
      </c>
      <c r="S157">
        <v>0.261465</v>
      </c>
      <c r="T157">
        <v>0.26275700000000002</v>
      </c>
      <c r="U157">
        <v>0.254299</v>
      </c>
      <c r="V157">
        <v>0.23583699999999999</v>
      </c>
      <c r="W157">
        <v>0.207701</v>
      </c>
      <c r="X157">
        <v>0.169239</v>
      </c>
      <c r="Y157">
        <v>0.16082299999999999</v>
      </c>
      <c r="Z157" s="142" t="s">
        <v>1091</v>
      </c>
    </row>
    <row r="158" spans="1:26" hidden="1">
      <c r="A158" t="s">
        <v>1311</v>
      </c>
      <c r="B158" t="s">
        <v>1278</v>
      </c>
      <c r="C158" t="s">
        <v>1387</v>
      </c>
      <c r="D158" t="s">
        <v>1375</v>
      </c>
      <c r="E158" s="625">
        <v>1.08854E-4</v>
      </c>
      <c r="F158">
        <v>1.9612100000000001E-3</v>
      </c>
      <c r="G158">
        <v>3.4619899999999999E-3</v>
      </c>
      <c r="H158">
        <v>2.3104200000000001E-3</v>
      </c>
      <c r="I158">
        <v>5.9705100000000001E-3</v>
      </c>
      <c r="J158">
        <v>7.4978800000000002E-3</v>
      </c>
      <c r="K158">
        <v>9.9518999999999996E-3</v>
      </c>
      <c r="L158">
        <v>1.27847E-2</v>
      </c>
      <c r="M158">
        <v>1.55718E-2</v>
      </c>
      <c r="N158">
        <v>1.8037600000000001E-2</v>
      </c>
      <c r="O158">
        <v>2.04446E-2</v>
      </c>
      <c r="P158">
        <v>2.2750800000000002E-2</v>
      </c>
      <c r="Q158">
        <v>2.3996699999999999E-2</v>
      </c>
      <c r="R158">
        <v>2.3458400000000001E-2</v>
      </c>
      <c r="S158">
        <v>2.18941E-2</v>
      </c>
      <c r="T158">
        <v>2.0094999999999998E-2</v>
      </c>
      <c r="U158">
        <v>1.82382E-2</v>
      </c>
      <c r="V158">
        <v>1.6187400000000001E-2</v>
      </c>
      <c r="W158">
        <v>1.4109200000000001E-2</v>
      </c>
      <c r="X158">
        <v>1.1569299999999999E-2</v>
      </c>
      <c r="Y158">
        <v>1.0997E-2</v>
      </c>
      <c r="Z158" s="142" t="s">
        <v>1091</v>
      </c>
    </row>
    <row r="159" spans="1:26" hidden="1">
      <c r="A159" t="s">
        <v>1311</v>
      </c>
      <c r="B159" t="s">
        <v>1278</v>
      </c>
      <c r="C159" t="s">
        <v>1387</v>
      </c>
      <c r="D159" t="s">
        <v>141</v>
      </c>
      <c r="E159">
        <v>0</v>
      </c>
      <c r="F159">
        <v>0</v>
      </c>
      <c r="G159">
        <v>0</v>
      </c>
      <c r="H159">
        <v>0</v>
      </c>
      <c r="I159">
        <v>0</v>
      </c>
      <c r="J159" s="625">
        <v>3.1311200000000001E-6</v>
      </c>
      <c r="K159" s="625">
        <v>5.7240000000000001E-5</v>
      </c>
      <c r="L159" s="625">
        <v>1.1396E-4</v>
      </c>
      <c r="M159" s="625">
        <v>1.92289E-4</v>
      </c>
      <c r="N159" s="625">
        <v>2.9346100000000001E-4</v>
      </c>
      <c r="O159" s="625">
        <v>4.1118399999999999E-4</v>
      </c>
      <c r="P159" s="625">
        <v>4.6520099999999999E-4</v>
      </c>
      <c r="Q159" s="625">
        <v>5.03456E-4</v>
      </c>
      <c r="R159" s="625">
        <v>5.18922E-4</v>
      </c>
      <c r="S159" s="625">
        <v>5.0591000000000004E-4</v>
      </c>
      <c r="T159" s="625">
        <v>4.7868800000000001E-4</v>
      </c>
      <c r="U159" s="625">
        <v>4.3950199999999998E-4</v>
      </c>
      <c r="V159" s="625">
        <v>3.8927999999999999E-4</v>
      </c>
      <c r="W159" s="625">
        <v>3.3173700000000003E-4</v>
      </c>
      <c r="X159" s="625">
        <v>2.66574E-4</v>
      </c>
      <c r="Y159" s="625">
        <v>2.4905199999999999E-4</v>
      </c>
      <c r="Z159" s="142" t="s">
        <v>1091</v>
      </c>
    </row>
    <row r="160" spans="1:26" hidden="1">
      <c r="A160" t="s">
        <v>1311</v>
      </c>
      <c r="B160" t="s">
        <v>1278</v>
      </c>
      <c r="C160" t="s">
        <v>1387</v>
      </c>
      <c r="D160" t="s">
        <v>1372</v>
      </c>
      <c r="E160">
        <v>2.9076600000000001E-2</v>
      </c>
      <c r="F160">
        <v>3.1455499999999997E-2</v>
      </c>
      <c r="G160">
        <v>5.1194099999999999E-2</v>
      </c>
      <c r="H160">
        <v>3.88265E-2</v>
      </c>
      <c r="I160">
        <v>4.3216299999999999E-2</v>
      </c>
      <c r="J160">
        <v>3.7062100000000001E-2</v>
      </c>
      <c r="K160">
        <v>3.7997099999999999E-2</v>
      </c>
      <c r="L160">
        <v>3.9075600000000002E-2</v>
      </c>
      <c r="M160">
        <v>3.9513E-2</v>
      </c>
      <c r="N160">
        <v>3.8657299999999999E-2</v>
      </c>
      <c r="O160">
        <v>3.6146600000000001E-2</v>
      </c>
      <c r="P160">
        <v>3.1585500000000002E-2</v>
      </c>
      <c r="Q160">
        <v>2.8004100000000001E-2</v>
      </c>
      <c r="R160">
        <v>2.4284400000000001E-2</v>
      </c>
      <c r="S160">
        <v>2.0673799999999999E-2</v>
      </c>
      <c r="T160">
        <v>1.72356E-2</v>
      </c>
      <c r="U160">
        <v>1.3901800000000001E-2</v>
      </c>
      <c r="V160">
        <v>1.09119E-2</v>
      </c>
      <c r="W160">
        <v>8.2366899999999996E-3</v>
      </c>
      <c r="X160">
        <v>5.8119000000000001E-3</v>
      </c>
      <c r="Y160">
        <v>4.8140300000000004E-3</v>
      </c>
      <c r="Z160" s="142" t="s">
        <v>1091</v>
      </c>
    </row>
    <row r="161" spans="1:26" hidden="1">
      <c r="A161" t="s">
        <v>1311</v>
      </c>
      <c r="B161" t="s">
        <v>1278</v>
      </c>
      <c r="C161" t="s">
        <v>1386</v>
      </c>
      <c r="D161" t="s">
        <v>135</v>
      </c>
      <c r="E161" s="625">
        <v>5.2298899999999996E-4</v>
      </c>
      <c r="F161" s="625">
        <v>2.5365300000000001E-4</v>
      </c>
      <c r="G161" s="625">
        <v>3.1326100000000001E-4</v>
      </c>
      <c r="H161" s="625">
        <v>2.05255E-4</v>
      </c>
      <c r="I161" s="625">
        <v>1.52986E-4</v>
      </c>
      <c r="J161" s="625">
        <v>1.6365300000000001E-4</v>
      </c>
      <c r="K161" s="625">
        <v>1.8298399999999999E-4</v>
      </c>
      <c r="L161" s="625">
        <v>1.9774699999999999E-4</v>
      </c>
      <c r="M161" s="625">
        <v>2.0797200000000001E-4</v>
      </c>
      <c r="N161" s="625">
        <v>2.11082E-4</v>
      </c>
      <c r="O161" s="625">
        <v>1.9941499999999999E-4</v>
      </c>
      <c r="P161" s="625">
        <v>1.74842E-4</v>
      </c>
      <c r="Q161" s="625">
        <v>1.5049599999999999E-4</v>
      </c>
      <c r="R161" s="625">
        <v>1.2913099999999999E-4</v>
      </c>
      <c r="S161" s="625">
        <v>1.09487E-4</v>
      </c>
      <c r="T161" s="625">
        <v>9.1304200000000006E-5</v>
      </c>
      <c r="U161" s="625">
        <v>7.4353900000000007E-5</v>
      </c>
      <c r="V161" s="625">
        <v>5.9451199999999998E-5</v>
      </c>
      <c r="W161" s="625">
        <v>4.5195399999999998E-5</v>
      </c>
      <c r="X161" s="625">
        <v>3.1834700000000002E-5</v>
      </c>
      <c r="Y161" s="625">
        <v>2.1386000000000002E-5</v>
      </c>
      <c r="Z161" s="142" t="s">
        <v>1091</v>
      </c>
    </row>
    <row r="162" spans="1:26" hidden="1">
      <c r="A162" t="s">
        <v>1311</v>
      </c>
      <c r="B162" t="s">
        <v>1278</v>
      </c>
      <c r="C162" t="s">
        <v>1386</v>
      </c>
      <c r="D162" t="s">
        <v>132</v>
      </c>
      <c r="E162">
        <v>7.9435700000000005E-3</v>
      </c>
      <c r="F162">
        <v>1.63541E-2</v>
      </c>
      <c r="G162">
        <v>3.3107299999999999E-2</v>
      </c>
      <c r="H162">
        <v>3.9705200000000003E-2</v>
      </c>
      <c r="I162">
        <v>4.8908300000000002E-2</v>
      </c>
      <c r="J162">
        <v>7.4714500000000003E-2</v>
      </c>
      <c r="K162">
        <v>0.10661900000000001</v>
      </c>
      <c r="L162">
        <v>0.14372299999999999</v>
      </c>
      <c r="M162">
        <v>0.18219099999999999</v>
      </c>
      <c r="N162">
        <v>0.220052</v>
      </c>
      <c r="O162">
        <v>0.256718</v>
      </c>
      <c r="P162">
        <v>0.29177700000000001</v>
      </c>
      <c r="Q162">
        <v>0.32191199999999998</v>
      </c>
      <c r="R162">
        <v>0.34473199999999998</v>
      </c>
      <c r="S162">
        <v>0.35826599999999997</v>
      </c>
      <c r="T162">
        <v>0.3609</v>
      </c>
      <c r="U162">
        <v>0.35063100000000003</v>
      </c>
      <c r="V162">
        <v>0.32679599999999998</v>
      </c>
      <c r="W162">
        <v>0.28876299999999999</v>
      </c>
      <c r="X162">
        <v>0.234207</v>
      </c>
      <c r="Y162">
        <v>0.17887600000000001</v>
      </c>
      <c r="Z162" s="142" t="s">
        <v>1091</v>
      </c>
    </row>
    <row r="163" spans="1:26" hidden="1">
      <c r="A163" t="s">
        <v>1311</v>
      </c>
      <c r="B163" t="s">
        <v>1278</v>
      </c>
      <c r="C163" t="s">
        <v>1386</v>
      </c>
      <c r="D163" t="s">
        <v>1375</v>
      </c>
      <c r="E163" s="625">
        <v>1.2650699999999999E-4</v>
      </c>
      <c r="F163">
        <v>2.5737199999999998E-3</v>
      </c>
      <c r="G163">
        <v>4.1327400000000002E-3</v>
      </c>
      <c r="H163">
        <v>3.1573199999999999E-3</v>
      </c>
      <c r="I163">
        <v>8.19399E-3</v>
      </c>
      <c r="J163">
        <v>1.02224E-2</v>
      </c>
      <c r="K163">
        <v>1.3622199999999999E-2</v>
      </c>
      <c r="L163">
        <v>1.7799700000000002E-2</v>
      </c>
      <c r="M163">
        <v>2.15645E-2</v>
      </c>
      <c r="N163">
        <v>2.48817E-2</v>
      </c>
      <c r="O163">
        <v>2.81117E-2</v>
      </c>
      <c r="P163">
        <v>3.12079E-2</v>
      </c>
      <c r="Q163">
        <v>3.2857200000000003E-2</v>
      </c>
      <c r="R163">
        <v>3.2103699999999999E-2</v>
      </c>
      <c r="S163">
        <v>2.99998E-2</v>
      </c>
      <c r="T163">
        <v>2.7600699999999999E-2</v>
      </c>
      <c r="U163">
        <v>2.5147099999999999E-2</v>
      </c>
      <c r="V163">
        <v>2.2430700000000001E-2</v>
      </c>
      <c r="W163">
        <v>1.96157E-2</v>
      </c>
      <c r="X163">
        <v>1.6010699999999999E-2</v>
      </c>
      <c r="Y163">
        <v>1.22314E-2</v>
      </c>
      <c r="Z163" s="142" t="s">
        <v>1091</v>
      </c>
    </row>
    <row r="164" spans="1:26" hidden="1">
      <c r="A164" t="s">
        <v>1311</v>
      </c>
      <c r="B164" t="s">
        <v>1278</v>
      </c>
      <c r="C164" t="s">
        <v>1386</v>
      </c>
      <c r="D164" t="s">
        <v>141</v>
      </c>
      <c r="E164">
        <v>0</v>
      </c>
      <c r="F164">
        <v>0</v>
      </c>
      <c r="G164">
        <v>0</v>
      </c>
      <c r="H164">
        <v>0</v>
      </c>
      <c r="I164">
        <v>0</v>
      </c>
      <c r="J164" s="625">
        <v>4.2688999999999999E-6</v>
      </c>
      <c r="K164" s="625">
        <v>7.8350399999999994E-5</v>
      </c>
      <c r="L164" s="625">
        <v>1.58663E-4</v>
      </c>
      <c r="M164" s="625">
        <v>2.6628999999999997E-4</v>
      </c>
      <c r="N164" s="625">
        <v>4.04812E-4</v>
      </c>
      <c r="O164" s="625">
        <v>5.6538300000000003E-4</v>
      </c>
      <c r="P164" s="625">
        <v>6.3812999999999999E-4</v>
      </c>
      <c r="Q164" s="625">
        <v>6.8935299999999997E-4</v>
      </c>
      <c r="R164" s="625">
        <v>7.1016299999999998E-4</v>
      </c>
      <c r="S164" s="625">
        <v>6.93211E-4</v>
      </c>
      <c r="T164" s="625">
        <v>6.5748300000000005E-4</v>
      </c>
      <c r="U164" s="625">
        <v>6.0599199999999997E-4</v>
      </c>
      <c r="V164" s="625">
        <v>5.39421E-4</v>
      </c>
      <c r="W164" s="625">
        <v>4.6120699999999999E-4</v>
      </c>
      <c r="X164" s="625">
        <v>3.68909E-4</v>
      </c>
      <c r="Y164" s="625">
        <v>2.7700899999999999E-4</v>
      </c>
      <c r="Z164" s="142" t="s">
        <v>1091</v>
      </c>
    </row>
    <row r="165" spans="1:26" hidden="1">
      <c r="A165" t="s">
        <v>1311</v>
      </c>
      <c r="B165" t="s">
        <v>1278</v>
      </c>
      <c r="C165" t="s">
        <v>1386</v>
      </c>
      <c r="D165" t="s">
        <v>1372</v>
      </c>
      <c r="E165">
        <v>3.3792000000000003E-2</v>
      </c>
      <c r="F165">
        <v>4.1279499999999997E-2</v>
      </c>
      <c r="G165">
        <v>6.1112600000000003E-2</v>
      </c>
      <c r="H165">
        <v>5.30587E-2</v>
      </c>
      <c r="I165">
        <v>5.9310500000000002E-2</v>
      </c>
      <c r="J165">
        <v>5.0529600000000001E-2</v>
      </c>
      <c r="K165">
        <v>5.20107E-2</v>
      </c>
      <c r="L165">
        <v>5.4403600000000003E-2</v>
      </c>
      <c r="M165">
        <v>5.4719400000000001E-2</v>
      </c>
      <c r="N165">
        <v>5.3325400000000002E-2</v>
      </c>
      <c r="O165">
        <v>4.9702099999999999E-2</v>
      </c>
      <c r="P165">
        <v>4.3326799999999999E-2</v>
      </c>
      <c r="Q165">
        <v>3.8344299999999998E-2</v>
      </c>
      <c r="R165">
        <v>3.3234E-2</v>
      </c>
      <c r="S165">
        <v>2.83278E-2</v>
      </c>
      <c r="T165">
        <v>2.3673300000000001E-2</v>
      </c>
      <c r="U165">
        <v>1.9168000000000001E-2</v>
      </c>
      <c r="V165">
        <v>1.51205E-2</v>
      </c>
      <c r="W165">
        <v>1.1451299999999999E-2</v>
      </c>
      <c r="X165">
        <v>8.0430099999999997E-3</v>
      </c>
      <c r="Y165">
        <v>5.3544300000000003E-3</v>
      </c>
      <c r="Z165" s="142" t="s">
        <v>1091</v>
      </c>
    </row>
    <row r="166" spans="1:26" hidden="1">
      <c r="A166" t="s">
        <v>1311</v>
      </c>
      <c r="B166" t="s">
        <v>1278</v>
      </c>
      <c r="C166" t="s">
        <v>1385</v>
      </c>
      <c r="D166" t="s">
        <v>135</v>
      </c>
      <c r="E166" s="625">
        <v>6.0486100000000005E-4</v>
      </c>
      <c r="F166" s="625">
        <v>3.3641399999999999E-4</v>
      </c>
      <c r="G166" s="625">
        <v>3.7210100000000001E-4</v>
      </c>
      <c r="H166" s="625">
        <v>2.7490899999999999E-4</v>
      </c>
      <c r="I166" s="625">
        <v>2.06162E-4</v>
      </c>
      <c r="J166" s="625">
        <v>2.20714E-4</v>
      </c>
      <c r="K166" s="625">
        <v>2.4998300000000001E-4</v>
      </c>
      <c r="L166" s="625">
        <v>2.6800100000000002E-4</v>
      </c>
      <c r="M166" s="625">
        <v>2.7978999999999998E-4</v>
      </c>
      <c r="N166" s="625">
        <v>2.8217699999999999E-4</v>
      </c>
      <c r="O166" s="625">
        <v>2.6500200000000002E-4</v>
      </c>
      <c r="P166" s="625">
        <v>2.31136E-4</v>
      </c>
      <c r="Q166" s="625">
        <v>1.98037E-4</v>
      </c>
      <c r="R166" s="625">
        <v>1.6944700000000001E-4</v>
      </c>
      <c r="S166" s="625">
        <v>1.4367500000000001E-4</v>
      </c>
      <c r="T166" s="625">
        <v>1.20196E-4</v>
      </c>
      <c r="U166" s="625">
        <v>9.8692900000000005E-5</v>
      </c>
      <c r="V166" s="625">
        <v>8.0189699999999996E-5</v>
      </c>
      <c r="W166" s="625">
        <v>6.2642099999999994E-5</v>
      </c>
      <c r="X166" s="625">
        <v>4.6263700000000002E-5</v>
      </c>
      <c r="Y166" s="625">
        <v>3.0641900000000002E-5</v>
      </c>
      <c r="Z166" s="142" t="s">
        <v>1091</v>
      </c>
    </row>
    <row r="167" spans="1:26" hidden="1">
      <c r="A167" t="s">
        <v>1311</v>
      </c>
      <c r="B167" t="s">
        <v>1278</v>
      </c>
      <c r="C167" t="s">
        <v>1385</v>
      </c>
      <c r="D167" t="s">
        <v>132</v>
      </c>
      <c r="E167">
        <v>9.1871100000000001E-3</v>
      </c>
      <c r="F167">
        <v>2.16901E-2</v>
      </c>
      <c r="G167">
        <v>3.9325899999999997E-2</v>
      </c>
      <c r="H167">
        <v>5.3179299999999999E-2</v>
      </c>
      <c r="I167">
        <v>6.5908300000000003E-2</v>
      </c>
      <c r="J167">
        <v>0.10076499999999999</v>
      </c>
      <c r="K167">
        <v>0.14565800000000001</v>
      </c>
      <c r="L167">
        <v>0.19478400000000001</v>
      </c>
      <c r="M167">
        <v>0.24510599999999999</v>
      </c>
      <c r="N167">
        <v>0.29416799999999999</v>
      </c>
      <c r="O167">
        <v>0.34115200000000001</v>
      </c>
      <c r="P167">
        <v>0.38572000000000001</v>
      </c>
      <c r="Q167">
        <v>0.42360399999999998</v>
      </c>
      <c r="R167">
        <v>0.45236199999999999</v>
      </c>
      <c r="S167">
        <v>0.47013700000000003</v>
      </c>
      <c r="T167">
        <v>0.475101</v>
      </c>
      <c r="U167">
        <v>0.46540599999999999</v>
      </c>
      <c r="V167">
        <v>0.44079400000000002</v>
      </c>
      <c r="W167">
        <v>0.40023300000000001</v>
      </c>
      <c r="X167">
        <v>0.340362</v>
      </c>
      <c r="Y167">
        <v>0.25629200000000002</v>
      </c>
      <c r="Z167" s="142" t="s">
        <v>1091</v>
      </c>
    </row>
    <row r="168" spans="1:26" hidden="1">
      <c r="A168" t="s">
        <v>1311</v>
      </c>
      <c r="B168" t="s">
        <v>1278</v>
      </c>
      <c r="C168" t="s">
        <v>1385</v>
      </c>
      <c r="D168" t="s">
        <v>1375</v>
      </c>
      <c r="E168" s="625">
        <v>1.4631099999999999E-4</v>
      </c>
      <c r="F168">
        <v>3.41347E-3</v>
      </c>
      <c r="G168">
        <v>4.9089900000000002E-3</v>
      </c>
      <c r="H168">
        <v>4.2287599999999998E-3</v>
      </c>
      <c r="I168">
        <v>1.1042099999999999E-2</v>
      </c>
      <c r="J168">
        <v>1.3786700000000001E-2</v>
      </c>
      <c r="K168">
        <v>1.8610000000000002E-2</v>
      </c>
      <c r="L168">
        <v>2.4123499999999999E-2</v>
      </c>
      <c r="M168">
        <v>2.90114E-2</v>
      </c>
      <c r="N168">
        <v>3.3262199999999999E-2</v>
      </c>
      <c r="O168">
        <v>3.7357599999999998E-2</v>
      </c>
      <c r="P168">
        <v>4.1255899999999998E-2</v>
      </c>
      <c r="Q168">
        <v>4.3236900000000002E-2</v>
      </c>
      <c r="R168">
        <v>4.2126799999999999E-2</v>
      </c>
      <c r="S168">
        <v>3.93675E-2</v>
      </c>
      <c r="T168">
        <v>3.6334499999999999E-2</v>
      </c>
      <c r="U168">
        <v>3.3378699999999997E-2</v>
      </c>
      <c r="V168">
        <v>3.0255299999999999E-2</v>
      </c>
      <c r="W168">
        <v>2.7188E-2</v>
      </c>
      <c r="X168">
        <v>2.32675E-2</v>
      </c>
      <c r="Y168">
        <v>1.7525200000000001E-2</v>
      </c>
      <c r="Z168" s="142" t="s">
        <v>1091</v>
      </c>
    </row>
    <row r="169" spans="1:26" hidden="1">
      <c r="A169" t="s">
        <v>1311</v>
      </c>
      <c r="B169" t="s">
        <v>1278</v>
      </c>
      <c r="C169" t="s">
        <v>1385</v>
      </c>
      <c r="D169" t="s">
        <v>141</v>
      </c>
      <c r="E169">
        <v>0</v>
      </c>
      <c r="F169">
        <v>0</v>
      </c>
      <c r="G169">
        <v>0</v>
      </c>
      <c r="H169">
        <v>0</v>
      </c>
      <c r="I169">
        <v>0</v>
      </c>
      <c r="J169" s="625">
        <v>5.7573199999999996E-6</v>
      </c>
      <c r="K169" s="625">
        <v>1.07038E-4</v>
      </c>
      <c r="L169" s="625">
        <v>2.1503200000000001E-4</v>
      </c>
      <c r="M169" s="625">
        <v>3.5824700000000001E-4</v>
      </c>
      <c r="N169" s="625">
        <v>5.4115700000000001E-4</v>
      </c>
      <c r="O169" s="625">
        <v>7.5133899999999996E-4</v>
      </c>
      <c r="P169" s="625">
        <v>8.4358700000000003E-4</v>
      </c>
      <c r="Q169" s="625">
        <v>9.0711999999999997E-4</v>
      </c>
      <c r="R169" s="625">
        <v>9.3188400000000001E-4</v>
      </c>
      <c r="S169" s="625">
        <v>9.0967100000000003E-4</v>
      </c>
      <c r="T169" s="625">
        <v>8.6553300000000004E-4</v>
      </c>
      <c r="U169" s="625">
        <v>8.0435700000000001E-4</v>
      </c>
      <c r="V169" s="625">
        <v>7.2758800000000004E-4</v>
      </c>
      <c r="W169" s="625">
        <v>6.39246E-4</v>
      </c>
      <c r="X169" s="625">
        <v>5.3611700000000002E-4</v>
      </c>
      <c r="Y169" s="625">
        <v>3.9689800000000002E-4</v>
      </c>
      <c r="Z169" s="142" t="s">
        <v>1091</v>
      </c>
    </row>
    <row r="170" spans="1:26" hidden="1">
      <c r="A170" t="s">
        <v>1311</v>
      </c>
      <c r="B170" t="s">
        <v>1278</v>
      </c>
      <c r="C170" t="s">
        <v>1385</v>
      </c>
      <c r="D170" t="s">
        <v>1372</v>
      </c>
      <c r="E170">
        <v>3.9082100000000002E-2</v>
      </c>
      <c r="F170">
        <v>5.4748100000000001E-2</v>
      </c>
      <c r="G170">
        <v>7.2591500000000003E-2</v>
      </c>
      <c r="H170">
        <v>7.1064199999999994E-2</v>
      </c>
      <c r="I170">
        <v>7.9926200000000003E-2</v>
      </c>
      <c r="J170">
        <v>6.8147600000000003E-2</v>
      </c>
      <c r="K170">
        <v>7.1054500000000007E-2</v>
      </c>
      <c r="L170">
        <v>7.3731900000000003E-2</v>
      </c>
      <c r="M170">
        <v>7.3615399999999998E-2</v>
      </c>
      <c r="N170">
        <v>7.1286000000000002E-2</v>
      </c>
      <c r="O170">
        <v>6.6049300000000005E-2</v>
      </c>
      <c r="P170">
        <v>5.7276599999999997E-2</v>
      </c>
      <c r="Q170">
        <v>5.0457299999999997E-2</v>
      </c>
      <c r="R170">
        <v>4.3610099999999999E-2</v>
      </c>
      <c r="S170">
        <v>3.7173400000000002E-2</v>
      </c>
      <c r="T170">
        <v>3.1164299999999999E-2</v>
      </c>
      <c r="U170">
        <v>2.54425E-2</v>
      </c>
      <c r="V170">
        <v>2.0395099999999999E-2</v>
      </c>
      <c r="W170">
        <v>1.5871799999999998E-2</v>
      </c>
      <c r="X170">
        <v>1.1688499999999999E-2</v>
      </c>
      <c r="Y170">
        <v>7.6718100000000003E-3</v>
      </c>
      <c r="Z170" s="142" t="s">
        <v>1091</v>
      </c>
    </row>
    <row r="171" spans="1:26" hidden="1">
      <c r="A171" t="s">
        <v>1311</v>
      </c>
      <c r="B171" t="s">
        <v>1278</v>
      </c>
      <c r="C171" t="s">
        <v>1384</v>
      </c>
      <c r="D171" t="s">
        <v>135</v>
      </c>
      <c r="E171" s="625">
        <v>7.05585E-4</v>
      </c>
      <c r="F171" s="625">
        <v>4.5564200000000003E-4</v>
      </c>
      <c r="G171" s="625">
        <v>4.5013300000000002E-4</v>
      </c>
      <c r="H171" s="625">
        <v>3.7041400000000001E-4</v>
      </c>
      <c r="I171" s="625">
        <v>2.8033300000000001E-4</v>
      </c>
      <c r="J171" s="625">
        <v>3.0190000000000002E-4</v>
      </c>
      <c r="K171" s="625">
        <v>3.4299599999999998E-4</v>
      </c>
      <c r="L171" s="625">
        <v>3.6347899999999999E-4</v>
      </c>
      <c r="M171" s="625">
        <v>3.75406E-4</v>
      </c>
      <c r="N171" s="625">
        <v>3.74831E-4</v>
      </c>
      <c r="O171" s="625">
        <v>3.4856500000000001E-4</v>
      </c>
      <c r="P171" s="625">
        <v>3.0122800000000001E-4</v>
      </c>
      <c r="Q171" s="625">
        <v>2.5588500000000002E-4</v>
      </c>
      <c r="R171" s="625">
        <v>2.1754399999999999E-4</v>
      </c>
      <c r="S171" s="625">
        <v>1.8393199999999999E-4</v>
      </c>
      <c r="T171" s="625">
        <v>1.54069E-4</v>
      </c>
      <c r="U171" s="625">
        <v>1.2751799999999999E-4</v>
      </c>
      <c r="V171" s="625">
        <v>1.05554E-4</v>
      </c>
      <c r="W171" s="625">
        <v>8.5369000000000002E-5</v>
      </c>
      <c r="X171" s="625">
        <v>6.7322099999999997E-5</v>
      </c>
      <c r="Y171" s="625">
        <v>5.11424E-5</v>
      </c>
      <c r="Z171" s="142" t="s">
        <v>1091</v>
      </c>
    </row>
    <row r="172" spans="1:26" hidden="1">
      <c r="A172" t="s">
        <v>1311</v>
      </c>
      <c r="B172" t="s">
        <v>1278</v>
      </c>
      <c r="C172" t="s">
        <v>1384</v>
      </c>
      <c r="D172" t="s">
        <v>132</v>
      </c>
      <c r="E172">
        <v>1.0717000000000001E-2</v>
      </c>
      <c r="F172">
        <v>2.9377299999999999E-2</v>
      </c>
      <c r="G172">
        <v>4.7572700000000002E-2</v>
      </c>
      <c r="H172">
        <v>7.1654200000000001E-2</v>
      </c>
      <c r="I172">
        <v>8.9620199999999997E-2</v>
      </c>
      <c r="J172">
        <v>0.13783000000000001</v>
      </c>
      <c r="K172">
        <v>0.199853</v>
      </c>
      <c r="L172">
        <v>0.264177</v>
      </c>
      <c r="M172">
        <v>0.32886799999999999</v>
      </c>
      <c r="N172">
        <v>0.39075900000000002</v>
      </c>
      <c r="O172">
        <v>0.44872800000000002</v>
      </c>
      <c r="P172">
        <v>0.50268999999999997</v>
      </c>
      <c r="Q172">
        <v>0.54734000000000005</v>
      </c>
      <c r="R172">
        <v>0.58076399999999995</v>
      </c>
      <c r="S172">
        <v>0.60186600000000001</v>
      </c>
      <c r="T172">
        <v>0.60899099999999995</v>
      </c>
      <c r="U172">
        <v>0.60133599999999998</v>
      </c>
      <c r="V172">
        <v>0.58021900000000004</v>
      </c>
      <c r="W172">
        <v>0.54544000000000004</v>
      </c>
      <c r="X172">
        <v>0.49528800000000001</v>
      </c>
      <c r="Y172">
        <v>0.427761</v>
      </c>
      <c r="Z172" s="142" t="s">
        <v>1091</v>
      </c>
    </row>
    <row r="173" spans="1:26" hidden="1">
      <c r="A173" t="s">
        <v>1311</v>
      </c>
      <c r="B173" t="s">
        <v>1278</v>
      </c>
      <c r="C173" t="s">
        <v>1384</v>
      </c>
      <c r="D173" t="s">
        <v>1375</v>
      </c>
      <c r="E173" s="625">
        <v>1.70676E-4</v>
      </c>
      <c r="F173">
        <v>4.6232399999999998E-3</v>
      </c>
      <c r="G173">
        <v>5.9384299999999998E-3</v>
      </c>
      <c r="H173">
        <v>5.6978699999999998E-3</v>
      </c>
      <c r="I173">
        <v>1.50148E-2</v>
      </c>
      <c r="J173">
        <v>1.88579E-2</v>
      </c>
      <c r="K173">
        <v>2.5534299999999999E-2</v>
      </c>
      <c r="L173">
        <v>3.2717700000000002E-2</v>
      </c>
      <c r="M173">
        <v>3.8925700000000001E-2</v>
      </c>
      <c r="N173">
        <v>4.4183899999999998E-2</v>
      </c>
      <c r="O173">
        <v>4.9137599999999997E-2</v>
      </c>
      <c r="P173">
        <v>5.3766799999999997E-2</v>
      </c>
      <c r="Q173">
        <v>5.5866499999999999E-2</v>
      </c>
      <c r="R173">
        <v>5.4084399999999998E-2</v>
      </c>
      <c r="S173">
        <v>5.0397999999999998E-2</v>
      </c>
      <c r="T173">
        <v>4.65741E-2</v>
      </c>
      <c r="U173">
        <v>4.3127600000000002E-2</v>
      </c>
      <c r="V173">
        <v>3.9825199999999998E-2</v>
      </c>
      <c r="W173">
        <v>3.7051899999999999E-2</v>
      </c>
      <c r="X173">
        <v>3.3858399999999997E-2</v>
      </c>
      <c r="Y173">
        <v>2.9250100000000001E-2</v>
      </c>
      <c r="Z173" s="142" t="s">
        <v>1091</v>
      </c>
    </row>
    <row r="174" spans="1:26" hidden="1">
      <c r="A174" t="s">
        <v>1311</v>
      </c>
      <c r="B174" t="s">
        <v>1278</v>
      </c>
      <c r="C174" t="s">
        <v>1384</v>
      </c>
      <c r="D174" t="s">
        <v>141</v>
      </c>
      <c r="E174">
        <v>0</v>
      </c>
      <c r="F174">
        <v>0</v>
      </c>
      <c r="G174">
        <v>0</v>
      </c>
      <c r="H174">
        <v>0</v>
      </c>
      <c r="I174">
        <v>0</v>
      </c>
      <c r="J174" s="625">
        <v>7.8750800000000005E-6</v>
      </c>
      <c r="K174" s="625">
        <v>1.4686500000000001E-4</v>
      </c>
      <c r="L174" s="625">
        <v>2.91639E-4</v>
      </c>
      <c r="M174" s="625">
        <v>4.80674E-4</v>
      </c>
      <c r="N174" s="625">
        <v>7.18847E-4</v>
      </c>
      <c r="O174" s="625">
        <v>9.8825800000000011E-4</v>
      </c>
      <c r="P174">
        <v>1.0994100000000001E-3</v>
      </c>
      <c r="Q174">
        <v>1.17209E-3</v>
      </c>
      <c r="R174">
        <v>1.1964E-3</v>
      </c>
      <c r="S174">
        <v>1.1645500000000001E-3</v>
      </c>
      <c r="T174">
        <v>1.1094500000000001E-3</v>
      </c>
      <c r="U174">
        <v>1.0392800000000001E-3</v>
      </c>
      <c r="V174" s="625">
        <v>9.5772800000000003E-4</v>
      </c>
      <c r="W174" s="625">
        <v>8.7116799999999996E-4</v>
      </c>
      <c r="X174" s="625">
        <v>7.8014700000000002E-4</v>
      </c>
      <c r="Y174" s="625">
        <v>6.6243699999999999E-4</v>
      </c>
      <c r="Z174" s="142" t="s">
        <v>1091</v>
      </c>
    </row>
    <row r="175" spans="1:26" hidden="1">
      <c r="A175" t="s">
        <v>1311</v>
      </c>
      <c r="B175" t="s">
        <v>1278</v>
      </c>
      <c r="C175" t="s">
        <v>1384</v>
      </c>
      <c r="D175" t="s">
        <v>1372</v>
      </c>
      <c r="E175">
        <v>4.5590100000000001E-2</v>
      </c>
      <c r="F175">
        <v>7.4151300000000003E-2</v>
      </c>
      <c r="G175">
        <v>8.7814299999999998E-2</v>
      </c>
      <c r="H175">
        <v>9.5752599999999993E-2</v>
      </c>
      <c r="I175">
        <v>0.108682</v>
      </c>
      <c r="J175">
        <v>9.32148E-2</v>
      </c>
      <c r="K175">
        <v>9.7492099999999998E-2</v>
      </c>
      <c r="L175">
        <v>9.9999500000000005E-2</v>
      </c>
      <c r="M175">
        <v>9.8772700000000005E-2</v>
      </c>
      <c r="N175">
        <v>9.4692899999999997E-2</v>
      </c>
      <c r="O175">
        <v>8.6876499999999995E-2</v>
      </c>
      <c r="P175">
        <v>7.4645799999999998E-2</v>
      </c>
      <c r="Q175">
        <v>6.5196000000000004E-2</v>
      </c>
      <c r="R175">
        <v>5.5988700000000002E-2</v>
      </c>
      <c r="S175">
        <v>4.7589100000000002E-2</v>
      </c>
      <c r="T175">
        <v>3.99469E-2</v>
      </c>
      <c r="U175">
        <v>3.2873399999999997E-2</v>
      </c>
      <c r="V175">
        <v>2.6846100000000001E-2</v>
      </c>
      <c r="W175">
        <v>2.1630199999999999E-2</v>
      </c>
      <c r="X175">
        <v>1.70089E-2</v>
      </c>
      <c r="Y175">
        <v>1.28045E-2</v>
      </c>
      <c r="Z175" s="142" t="s">
        <v>1091</v>
      </c>
    </row>
    <row r="176" spans="1:26" hidden="1">
      <c r="A176" t="s">
        <v>1311</v>
      </c>
      <c r="B176" t="s">
        <v>1278</v>
      </c>
      <c r="C176" t="s">
        <v>1383</v>
      </c>
      <c r="D176" t="s">
        <v>135</v>
      </c>
      <c r="E176" s="625">
        <v>8.4335599999999997E-4</v>
      </c>
      <c r="F176" s="625">
        <v>6.3898100000000005E-4</v>
      </c>
      <c r="G176" s="625">
        <v>5.6278100000000005E-4</v>
      </c>
      <c r="H176" s="625">
        <v>5.1301299999999999E-4</v>
      </c>
      <c r="I176" s="625">
        <v>3.9253699999999999E-4</v>
      </c>
      <c r="J176" s="625">
        <v>4.2461199999999999E-4</v>
      </c>
      <c r="K176" s="625">
        <v>4.8013899999999998E-4</v>
      </c>
      <c r="L176" s="625">
        <v>4.9987100000000004E-4</v>
      </c>
      <c r="M176" s="625">
        <v>5.0751099999999999E-4</v>
      </c>
      <c r="N176" s="625">
        <v>4.9839299999999997E-4</v>
      </c>
      <c r="O176" s="625">
        <v>4.5582799999999997E-4</v>
      </c>
      <c r="P176" s="625">
        <v>3.8769E-4</v>
      </c>
      <c r="Q176" s="625">
        <v>3.2435899999999998E-4</v>
      </c>
      <c r="R176" s="625">
        <v>2.7230800000000002E-4</v>
      </c>
      <c r="S176" s="625">
        <v>2.2825800000000001E-4</v>
      </c>
      <c r="T176" s="625">
        <v>1.9033799999999999E-4</v>
      </c>
      <c r="U176" s="625">
        <v>1.57782E-4</v>
      </c>
      <c r="V176" s="625">
        <v>1.31944E-4</v>
      </c>
      <c r="W176" s="625">
        <v>1.09051E-4</v>
      </c>
      <c r="X176" s="625">
        <v>8.9648900000000002E-5</v>
      </c>
      <c r="Y176" s="625">
        <v>7.3943999999999995E-5</v>
      </c>
      <c r="Z176" s="142" t="s">
        <v>1091</v>
      </c>
    </row>
    <row r="177" spans="1:26" hidden="1">
      <c r="A177" t="s">
        <v>1311</v>
      </c>
      <c r="B177" t="s">
        <v>1278</v>
      </c>
      <c r="C177" t="s">
        <v>1383</v>
      </c>
      <c r="D177" t="s">
        <v>132</v>
      </c>
      <c r="E177">
        <v>1.2809600000000001E-2</v>
      </c>
      <c r="F177">
        <v>4.1197999999999999E-2</v>
      </c>
      <c r="G177">
        <v>5.9478000000000003E-2</v>
      </c>
      <c r="H177">
        <v>9.9238999999999994E-2</v>
      </c>
      <c r="I177">
        <v>0.12549099999999999</v>
      </c>
      <c r="J177">
        <v>0.193853</v>
      </c>
      <c r="K177">
        <v>0.27976299999999998</v>
      </c>
      <c r="L177">
        <v>0.36330699999999999</v>
      </c>
      <c r="M177">
        <v>0.44459700000000002</v>
      </c>
      <c r="N177">
        <v>0.51957200000000003</v>
      </c>
      <c r="O177">
        <v>0.586812</v>
      </c>
      <c r="P177">
        <v>0.64697800000000005</v>
      </c>
      <c r="Q177">
        <v>0.69380699999999995</v>
      </c>
      <c r="R177">
        <v>0.72696400000000005</v>
      </c>
      <c r="S177">
        <v>0.74690900000000005</v>
      </c>
      <c r="T177">
        <v>0.75235099999999999</v>
      </c>
      <c r="U177">
        <v>0.74405100000000002</v>
      </c>
      <c r="V177">
        <v>0.72527900000000001</v>
      </c>
      <c r="W177">
        <v>0.69674700000000001</v>
      </c>
      <c r="X177">
        <v>0.65954599999999997</v>
      </c>
      <c r="Y177">
        <v>0.61847799999999997</v>
      </c>
      <c r="Z177" s="142" t="s">
        <v>1091</v>
      </c>
    </row>
    <row r="178" spans="1:26" hidden="1">
      <c r="A178" t="s">
        <v>1311</v>
      </c>
      <c r="B178" t="s">
        <v>1278</v>
      </c>
      <c r="C178" t="s">
        <v>1383</v>
      </c>
      <c r="D178" t="s">
        <v>1375</v>
      </c>
      <c r="E178" s="625">
        <v>2.0400099999999999E-4</v>
      </c>
      <c r="F178">
        <v>6.4835200000000004E-3</v>
      </c>
      <c r="G178">
        <v>7.4245600000000002E-3</v>
      </c>
      <c r="H178">
        <v>7.8913799999999999E-3</v>
      </c>
      <c r="I178">
        <v>2.1024500000000002E-2</v>
      </c>
      <c r="J178">
        <v>2.6522899999999999E-2</v>
      </c>
      <c r="K178">
        <v>3.5743999999999998E-2</v>
      </c>
      <c r="L178">
        <v>4.4994600000000003E-2</v>
      </c>
      <c r="M178">
        <v>5.2623700000000002E-2</v>
      </c>
      <c r="N178">
        <v>5.8749000000000003E-2</v>
      </c>
      <c r="O178">
        <v>6.4258499999999996E-2</v>
      </c>
      <c r="P178">
        <v>6.9199499999999997E-2</v>
      </c>
      <c r="Q178">
        <v>7.0816199999999996E-2</v>
      </c>
      <c r="R178">
        <v>6.7699499999999996E-2</v>
      </c>
      <c r="S178">
        <v>6.2543299999999996E-2</v>
      </c>
      <c r="T178">
        <v>5.7537900000000003E-2</v>
      </c>
      <c r="U178">
        <v>5.3363000000000001E-2</v>
      </c>
      <c r="V178">
        <v>4.9781899999999997E-2</v>
      </c>
      <c r="W178">
        <v>4.7330200000000003E-2</v>
      </c>
      <c r="X178">
        <v>4.5087299999999997E-2</v>
      </c>
      <c r="Y178">
        <v>4.2291200000000001E-2</v>
      </c>
      <c r="Z178" s="142" t="s">
        <v>1091</v>
      </c>
    </row>
    <row r="179" spans="1:26" hidden="1">
      <c r="A179" t="s">
        <v>1311</v>
      </c>
      <c r="B179" t="s">
        <v>1278</v>
      </c>
      <c r="C179" t="s">
        <v>1383</v>
      </c>
      <c r="D179" t="s">
        <v>141</v>
      </c>
      <c r="E179">
        <v>0</v>
      </c>
      <c r="F179">
        <v>0</v>
      </c>
      <c r="G179">
        <v>0</v>
      </c>
      <c r="H179">
        <v>0</v>
      </c>
      <c r="I179">
        <v>0</v>
      </c>
      <c r="J179" s="625">
        <v>1.1076E-5</v>
      </c>
      <c r="K179" s="625">
        <v>2.05587E-4</v>
      </c>
      <c r="L179" s="625">
        <v>4.01073E-4</v>
      </c>
      <c r="M179" s="625">
        <v>6.4982400000000002E-4</v>
      </c>
      <c r="N179" s="625">
        <v>9.5581400000000003E-4</v>
      </c>
      <c r="O179">
        <v>1.2923699999999999E-3</v>
      </c>
      <c r="P179">
        <v>1.41497E-3</v>
      </c>
      <c r="Q179">
        <v>1.4857399999999999E-3</v>
      </c>
      <c r="R179">
        <v>1.4975800000000001E-3</v>
      </c>
      <c r="S179">
        <v>1.4452E-3</v>
      </c>
      <c r="T179">
        <v>1.3706300000000001E-3</v>
      </c>
      <c r="U179">
        <v>1.28594E-3</v>
      </c>
      <c r="V179">
        <v>1.19717E-3</v>
      </c>
      <c r="W179">
        <v>1.11283E-3</v>
      </c>
      <c r="X179">
        <v>1.0388800000000001E-3</v>
      </c>
      <c r="Y179" s="625">
        <v>9.5778300000000003E-4</v>
      </c>
      <c r="Z179" s="142" t="s">
        <v>1091</v>
      </c>
    </row>
    <row r="180" spans="1:26" hidden="1">
      <c r="A180" t="s">
        <v>1311</v>
      </c>
      <c r="B180" t="s">
        <v>1278</v>
      </c>
      <c r="C180" t="s">
        <v>1383</v>
      </c>
      <c r="D180" t="s">
        <v>1372</v>
      </c>
      <c r="E180">
        <v>5.4491999999999999E-2</v>
      </c>
      <c r="F180">
        <v>0.103988</v>
      </c>
      <c r="G180">
        <v>0.10979</v>
      </c>
      <c r="H180">
        <v>0.13261500000000001</v>
      </c>
      <c r="I180">
        <v>0.15218200000000001</v>
      </c>
      <c r="J180">
        <v>0.131103</v>
      </c>
      <c r="K180">
        <v>0.13647300000000001</v>
      </c>
      <c r="L180">
        <v>0.13752300000000001</v>
      </c>
      <c r="M180">
        <v>0.13353100000000001</v>
      </c>
      <c r="N180">
        <v>0.12590799999999999</v>
      </c>
      <c r="O180">
        <v>0.113611</v>
      </c>
      <c r="P180">
        <v>9.6071400000000001E-2</v>
      </c>
      <c r="Q180">
        <v>8.2642300000000002E-2</v>
      </c>
      <c r="R180">
        <v>7.0083199999999998E-2</v>
      </c>
      <c r="S180">
        <v>5.9057499999999999E-2</v>
      </c>
      <c r="T180">
        <v>4.9350600000000001E-2</v>
      </c>
      <c r="U180">
        <v>4.0675200000000002E-2</v>
      </c>
      <c r="V180">
        <v>3.3557900000000002E-2</v>
      </c>
      <c r="W180">
        <v>2.7630499999999999E-2</v>
      </c>
      <c r="X180">
        <v>2.2649699999999998E-2</v>
      </c>
      <c r="Y180">
        <v>1.8513399999999999E-2</v>
      </c>
      <c r="Z180" s="142" t="s">
        <v>1091</v>
      </c>
    </row>
    <row r="181" spans="1:26" hidden="1">
      <c r="A181" t="s">
        <v>1311</v>
      </c>
      <c r="B181" t="s">
        <v>1278</v>
      </c>
      <c r="C181" t="s">
        <v>1382</v>
      </c>
      <c r="D181" t="s">
        <v>135</v>
      </c>
      <c r="E181">
        <v>1.0773E-3</v>
      </c>
      <c r="F181" s="625">
        <v>9.6790299999999999E-4</v>
      </c>
      <c r="G181" s="625">
        <v>7.8288399999999997E-4</v>
      </c>
      <c r="H181" s="625">
        <v>7.6502999999999999E-4</v>
      </c>
      <c r="I181" s="625">
        <v>5.9422700000000001E-4</v>
      </c>
      <c r="J181" s="625">
        <v>6.4359400000000005E-4</v>
      </c>
      <c r="K181" s="625">
        <v>7.1321799999999995E-4</v>
      </c>
      <c r="L181" s="625">
        <v>7.1916899999999997E-4</v>
      </c>
      <c r="M181" s="625">
        <v>7.0803200000000004E-4</v>
      </c>
      <c r="N181" s="625">
        <v>6.7500899999999996E-4</v>
      </c>
      <c r="O181" s="625">
        <v>5.9984000000000003E-4</v>
      </c>
      <c r="P181" s="625">
        <v>4.9681599999999997E-4</v>
      </c>
      <c r="Q181" s="625">
        <v>4.0584300000000002E-4</v>
      </c>
      <c r="R181" s="625">
        <v>3.3432900000000002E-4</v>
      </c>
      <c r="S181" s="625">
        <v>2.76617E-4</v>
      </c>
      <c r="T181" s="625">
        <v>2.28872E-4</v>
      </c>
      <c r="U181" s="625">
        <v>1.8936100000000001E-4</v>
      </c>
      <c r="V181" s="625">
        <v>1.5904999999999999E-4</v>
      </c>
      <c r="W181" s="625">
        <v>1.3286799999999999E-4</v>
      </c>
      <c r="X181" s="625">
        <v>1.11316E-4</v>
      </c>
      <c r="Y181" s="625">
        <v>9.4756100000000006E-5</v>
      </c>
      <c r="Z181" s="142" t="s">
        <v>1091</v>
      </c>
    </row>
    <row r="182" spans="1:26" hidden="1">
      <c r="A182" t="s">
        <v>1311</v>
      </c>
      <c r="B182" t="s">
        <v>1278</v>
      </c>
      <c r="C182" t="s">
        <v>1382</v>
      </c>
      <c r="D182" t="s">
        <v>132</v>
      </c>
      <c r="E182">
        <v>1.63629E-2</v>
      </c>
      <c r="F182">
        <v>6.2405099999999998E-2</v>
      </c>
      <c r="G182">
        <v>8.2739800000000002E-2</v>
      </c>
      <c r="H182">
        <v>0.14799000000000001</v>
      </c>
      <c r="I182">
        <v>0.18997</v>
      </c>
      <c r="J182">
        <v>0.293827</v>
      </c>
      <c r="K182">
        <v>0.41556999999999999</v>
      </c>
      <c r="L182">
        <v>0.52269299999999996</v>
      </c>
      <c r="M182">
        <v>0.62026000000000003</v>
      </c>
      <c r="N182">
        <v>0.70369300000000001</v>
      </c>
      <c r="O182">
        <v>0.77220800000000001</v>
      </c>
      <c r="P182">
        <v>0.82908700000000002</v>
      </c>
      <c r="Q182">
        <v>0.86810200000000004</v>
      </c>
      <c r="R182">
        <v>0.89253800000000005</v>
      </c>
      <c r="S182">
        <v>0.90515100000000004</v>
      </c>
      <c r="T182">
        <v>0.90466500000000005</v>
      </c>
      <c r="U182">
        <v>0.89297099999999996</v>
      </c>
      <c r="V182">
        <v>0.874278</v>
      </c>
      <c r="W182">
        <v>0.84892100000000004</v>
      </c>
      <c r="X182">
        <v>0.81894900000000004</v>
      </c>
      <c r="Y182">
        <v>0.79255200000000003</v>
      </c>
      <c r="Z182" s="142" t="s">
        <v>1091</v>
      </c>
    </row>
    <row r="183" spans="1:26" hidden="1">
      <c r="A183" t="s">
        <v>1311</v>
      </c>
      <c r="B183" t="s">
        <v>1278</v>
      </c>
      <c r="C183" t="s">
        <v>1382</v>
      </c>
      <c r="D183" t="s">
        <v>1375</v>
      </c>
      <c r="E183" s="625">
        <v>2.6059100000000001E-4</v>
      </c>
      <c r="F183">
        <v>9.82097E-3</v>
      </c>
      <c r="G183">
        <v>1.03283E-2</v>
      </c>
      <c r="H183">
        <v>1.1768000000000001E-2</v>
      </c>
      <c r="I183">
        <v>3.1827099999999997E-2</v>
      </c>
      <c r="J183">
        <v>4.0201399999999998E-2</v>
      </c>
      <c r="K183">
        <v>5.3095499999999997E-2</v>
      </c>
      <c r="L183">
        <v>6.4734100000000003E-2</v>
      </c>
      <c r="M183">
        <v>7.3415499999999995E-2</v>
      </c>
      <c r="N183">
        <v>7.9568100000000003E-2</v>
      </c>
      <c r="O183">
        <v>8.4560099999999999E-2</v>
      </c>
      <c r="P183">
        <v>8.8677500000000006E-2</v>
      </c>
      <c r="Q183">
        <v>8.8606299999999999E-2</v>
      </c>
      <c r="R183">
        <v>8.3118800000000007E-2</v>
      </c>
      <c r="S183">
        <v>7.5793899999999997E-2</v>
      </c>
      <c r="T183">
        <v>6.9186499999999998E-2</v>
      </c>
      <c r="U183">
        <v>6.4043500000000003E-2</v>
      </c>
      <c r="V183">
        <v>6.0008899999999997E-2</v>
      </c>
      <c r="W183">
        <v>5.7667499999999997E-2</v>
      </c>
      <c r="X183">
        <v>5.5984300000000001E-2</v>
      </c>
      <c r="Y183">
        <v>5.4194300000000001E-2</v>
      </c>
      <c r="Z183" s="142" t="s">
        <v>1091</v>
      </c>
    </row>
    <row r="184" spans="1:26" hidden="1">
      <c r="A184" t="s">
        <v>1311</v>
      </c>
      <c r="B184" t="s">
        <v>1278</v>
      </c>
      <c r="C184" t="s">
        <v>1382</v>
      </c>
      <c r="D184" t="s">
        <v>141</v>
      </c>
      <c r="E184">
        <v>0</v>
      </c>
      <c r="F184">
        <v>0</v>
      </c>
      <c r="G184">
        <v>0</v>
      </c>
      <c r="H184">
        <v>0</v>
      </c>
      <c r="I184">
        <v>0</v>
      </c>
      <c r="J184" s="625">
        <v>1.67882E-5</v>
      </c>
      <c r="K184" s="625">
        <v>3.0538800000000002E-4</v>
      </c>
      <c r="L184" s="625">
        <v>5.7702700000000003E-4</v>
      </c>
      <c r="M184" s="625">
        <v>9.0657300000000004E-4</v>
      </c>
      <c r="N184">
        <v>1.2945299999999999E-3</v>
      </c>
      <c r="O184">
        <v>1.70068E-3</v>
      </c>
      <c r="P184">
        <v>1.81325E-3</v>
      </c>
      <c r="Q184">
        <v>1.8589800000000001E-3</v>
      </c>
      <c r="R184">
        <v>1.83866E-3</v>
      </c>
      <c r="S184">
        <v>1.7513800000000001E-3</v>
      </c>
      <c r="T184">
        <v>1.6481099999999999E-3</v>
      </c>
      <c r="U184">
        <v>1.54331E-3</v>
      </c>
      <c r="V184">
        <v>1.4431100000000001E-3</v>
      </c>
      <c r="W184">
        <v>1.3558800000000001E-3</v>
      </c>
      <c r="X184">
        <v>1.2899599999999999E-3</v>
      </c>
      <c r="Y184">
        <v>1.22736E-3</v>
      </c>
      <c r="Z184" s="142" t="s">
        <v>1091</v>
      </c>
    </row>
    <row r="185" spans="1:26" hidden="1">
      <c r="A185" t="s">
        <v>1311</v>
      </c>
      <c r="B185" t="s">
        <v>1278</v>
      </c>
      <c r="C185" t="s">
        <v>1382</v>
      </c>
      <c r="D185" t="s">
        <v>1372</v>
      </c>
      <c r="E185">
        <v>6.9608000000000003E-2</v>
      </c>
      <c r="F185">
        <v>0.15751699999999999</v>
      </c>
      <c r="G185">
        <v>0.152729</v>
      </c>
      <c r="H185">
        <v>0.19776099999999999</v>
      </c>
      <c r="I185">
        <v>0.230374</v>
      </c>
      <c r="J185">
        <v>0.198716</v>
      </c>
      <c r="K185">
        <v>0.20272299999999999</v>
      </c>
      <c r="L185">
        <v>0.197856</v>
      </c>
      <c r="M185">
        <v>0.18629000000000001</v>
      </c>
      <c r="N185">
        <v>0.17052700000000001</v>
      </c>
      <c r="O185">
        <v>0.149504</v>
      </c>
      <c r="P185">
        <v>0.123113</v>
      </c>
      <c r="Q185">
        <v>0.10340299999999999</v>
      </c>
      <c r="R185">
        <v>8.6045399999999994E-2</v>
      </c>
      <c r="S185">
        <v>7.1569599999999997E-2</v>
      </c>
      <c r="T185">
        <v>5.9341699999999997E-2</v>
      </c>
      <c r="U185">
        <v>4.88163E-2</v>
      </c>
      <c r="V185">
        <v>4.0452000000000002E-2</v>
      </c>
      <c r="W185">
        <v>3.3665100000000003E-2</v>
      </c>
      <c r="X185">
        <v>2.81239E-2</v>
      </c>
      <c r="Y185">
        <v>2.3724100000000001E-2</v>
      </c>
      <c r="Z185" s="142" t="s">
        <v>1091</v>
      </c>
    </row>
    <row r="186" spans="1:26" hidden="1">
      <c r="A186" t="s">
        <v>1311</v>
      </c>
      <c r="B186" t="s">
        <v>1278</v>
      </c>
      <c r="C186" t="s">
        <v>1381</v>
      </c>
      <c r="D186" t="s">
        <v>132</v>
      </c>
      <c r="E186">
        <v>0</v>
      </c>
      <c r="F186">
        <v>0</v>
      </c>
      <c r="G186">
        <v>0</v>
      </c>
      <c r="H186">
        <v>0</v>
      </c>
      <c r="I186">
        <v>0</v>
      </c>
      <c r="J186">
        <v>0</v>
      </c>
      <c r="K186">
        <v>0</v>
      </c>
      <c r="L186" s="625">
        <v>5.9608200000000001E-9</v>
      </c>
      <c r="M186" s="625">
        <v>7.2195500000000006E-8</v>
      </c>
      <c r="N186" s="625">
        <v>8.1414599999999996E-7</v>
      </c>
      <c r="O186" s="625">
        <v>8.6085900000000002E-6</v>
      </c>
      <c r="P186" s="625">
        <v>1.93795E-5</v>
      </c>
      <c r="Q186" s="625">
        <v>3.9280000000000003E-5</v>
      </c>
      <c r="R186" s="625">
        <v>6.9959199999999999E-5</v>
      </c>
      <c r="S186" s="625">
        <v>1.08226E-4</v>
      </c>
      <c r="T186" s="625">
        <v>1.47942E-4</v>
      </c>
      <c r="U186" s="625">
        <v>1.8432600000000001E-4</v>
      </c>
      <c r="V186" s="625">
        <v>2.15152E-4</v>
      </c>
      <c r="W186" s="625">
        <v>2.42274E-4</v>
      </c>
      <c r="X186" s="625">
        <v>2.6642099999999998E-4</v>
      </c>
      <c r="Y186" s="625">
        <v>2.9076599999999997E-4</v>
      </c>
      <c r="Z186" s="142" t="s">
        <v>1091</v>
      </c>
    </row>
    <row r="187" spans="1:26" hidden="1">
      <c r="A187" t="s">
        <v>1311</v>
      </c>
      <c r="B187" t="s">
        <v>1278</v>
      </c>
      <c r="C187" t="s">
        <v>1381</v>
      </c>
      <c r="D187" t="s">
        <v>141</v>
      </c>
      <c r="E187">
        <v>0</v>
      </c>
      <c r="F187">
        <v>0</v>
      </c>
      <c r="G187">
        <v>0</v>
      </c>
      <c r="H187">
        <v>0</v>
      </c>
      <c r="I187">
        <v>0</v>
      </c>
      <c r="J187">
        <v>0</v>
      </c>
      <c r="K187">
        <v>0</v>
      </c>
      <c r="L187" s="625">
        <v>8.2776700000000004E-9</v>
      </c>
      <c r="M187" s="625">
        <v>2.6776600000000002E-7</v>
      </c>
      <c r="N187" s="625">
        <v>6.1104099999999998E-6</v>
      </c>
      <c r="O187" s="625">
        <v>1.02668E-4</v>
      </c>
      <c r="P187" s="625">
        <v>2.3339000000000001E-4</v>
      </c>
      <c r="Q187" s="625">
        <v>4.71667E-4</v>
      </c>
      <c r="R187" s="625">
        <v>8.21895E-4</v>
      </c>
      <c r="S187">
        <v>1.23084E-3</v>
      </c>
      <c r="T187">
        <v>1.63652E-3</v>
      </c>
      <c r="U187">
        <v>1.9984600000000001E-3</v>
      </c>
      <c r="V187">
        <v>2.3079200000000002E-3</v>
      </c>
      <c r="W187">
        <v>2.61298E-3</v>
      </c>
      <c r="X187">
        <v>2.9161399999999998E-3</v>
      </c>
      <c r="Y187">
        <v>3.2164799999999999E-3</v>
      </c>
      <c r="Z187" s="142" t="s">
        <v>1091</v>
      </c>
    </row>
    <row r="188" spans="1:26" hidden="1">
      <c r="A188" t="s">
        <v>1311</v>
      </c>
      <c r="B188" t="s">
        <v>1278</v>
      </c>
      <c r="C188" t="s">
        <v>1381</v>
      </c>
      <c r="D188" t="s">
        <v>1372</v>
      </c>
      <c r="E188">
        <v>3.73999E-2</v>
      </c>
      <c r="F188">
        <v>7.3481299999999999E-2</v>
      </c>
      <c r="G188">
        <v>0.11322500000000001</v>
      </c>
      <c r="H188">
        <v>0.139596</v>
      </c>
      <c r="I188">
        <v>0.111635</v>
      </c>
      <c r="J188">
        <v>0.13312499999999999</v>
      </c>
      <c r="K188">
        <v>0.16353300000000001</v>
      </c>
      <c r="L188">
        <v>0.190217</v>
      </c>
      <c r="M188">
        <v>0.22939999999999999</v>
      </c>
      <c r="N188">
        <v>0.27017000000000002</v>
      </c>
      <c r="O188">
        <v>0.31182500000000002</v>
      </c>
      <c r="P188">
        <v>0.35377399999999998</v>
      </c>
      <c r="Q188">
        <v>0.39777600000000002</v>
      </c>
      <c r="R188">
        <v>0.44099699999999997</v>
      </c>
      <c r="S188">
        <v>0.48203299999999999</v>
      </c>
      <c r="T188">
        <v>0.52078100000000005</v>
      </c>
      <c r="U188">
        <v>0.55543200000000004</v>
      </c>
      <c r="V188">
        <v>0.58613099999999996</v>
      </c>
      <c r="W188">
        <v>0.61379600000000001</v>
      </c>
      <c r="X188">
        <v>0.63823200000000002</v>
      </c>
      <c r="Y188">
        <v>0.659694</v>
      </c>
      <c r="Z188" s="142" t="s">
        <v>1091</v>
      </c>
    </row>
    <row r="189" spans="1:26">
      <c r="A189" t="s">
        <v>1311</v>
      </c>
      <c r="B189" t="s">
        <v>1278</v>
      </c>
      <c r="C189" t="s">
        <v>1380</v>
      </c>
      <c r="D189" t="s">
        <v>1160</v>
      </c>
      <c r="E189">
        <v>9.1753799999999996E-2</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s="142" t="s">
        <v>1091</v>
      </c>
    </row>
    <row r="190" spans="1:26" hidden="1">
      <c r="A190" t="s">
        <v>1311</v>
      </c>
      <c r="B190" t="s">
        <v>1278</v>
      </c>
      <c r="C190" t="s">
        <v>1380</v>
      </c>
      <c r="D190" t="s">
        <v>132</v>
      </c>
      <c r="E190">
        <v>7.71172E-3</v>
      </c>
      <c r="F190">
        <v>1.86318E-2</v>
      </c>
      <c r="G190">
        <v>2.4689800000000001E-2</v>
      </c>
      <c r="H190">
        <v>3.1018500000000001E-2</v>
      </c>
      <c r="I190">
        <v>3.7504799999999998E-2</v>
      </c>
      <c r="J190">
        <v>4.6986899999999998E-2</v>
      </c>
      <c r="K190">
        <v>5.5652649999999998E-2</v>
      </c>
      <c r="L190">
        <v>5.68611911E-2</v>
      </c>
      <c r="M190">
        <v>5.5837913699999998E-2</v>
      </c>
      <c r="N190">
        <v>6.1075365999999999E-2</v>
      </c>
      <c r="O190">
        <v>6.8654746000000003E-2</v>
      </c>
      <c r="P190">
        <v>7.7761571000000002E-2</v>
      </c>
      <c r="Q190">
        <v>8.6736019999999997E-2</v>
      </c>
      <c r="R190">
        <v>9.5755149999999997E-2</v>
      </c>
      <c r="S190">
        <v>0.10449981999999999</v>
      </c>
      <c r="T190">
        <v>0.112947479999999</v>
      </c>
      <c r="U190">
        <v>0.12101961</v>
      </c>
      <c r="V190">
        <v>0.12861255999999999</v>
      </c>
      <c r="W190">
        <v>0.13561187999999999</v>
      </c>
      <c r="X190">
        <v>0.14211652</v>
      </c>
      <c r="Y190">
        <v>0.14870844999999999</v>
      </c>
      <c r="Z190" s="142" t="s">
        <v>1091</v>
      </c>
    </row>
    <row r="191" spans="1:26" hidden="1">
      <c r="A191" t="s">
        <v>1311</v>
      </c>
      <c r="B191" t="s">
        <v>1278</v>
      </c>
      <c r="C191" t="s">
        <v>1380</v>
      </c>
      <c r="D191" t="s">
        <v>141</v>
      </c>
      <c r="E191">
        <v>0</v>
      </c>
      <c r="F191">
        <v>0</v>
      </c>
      <c r="G191">
        <v>0</v>
      </c>
      <c r="H191">
        <v>0</v>
      </c>
      <c r="I191">
        <v>0</v>
      </c>
      <c r="J191">
        <v>0</v>
      </c>
      <c r="K191">
        <v>3.0152099999999999E-3</v>
      </c>
      <c r="L191">
        <v>1.5085772759999999E-2</v>
      </c>
      <c r="M191">
        <v>3.1005657199999901E-2</v>
      </c>
      <c r="N191">
        <v>4.0205437900000002E-2</v>
      </c>
      <c r="O191">
        <v>4.7176215000000001E-2</v>
      </c>
      <c r="P191">
        <v>5.3611184999999999E-2</v>
      </c>
      <c r="Q191">
        <v>5.9956374999999999E-2</v>
      </c>
      <c r="R191">
        <v>6.6165689999999999E-2</v>
      </c>
      <c r="S191">
        <v>7.2047340000000001E-2</v>
      </c>
      <c r="T191">
        <v>7.7747070000000001E-2</v>
      </c>
      <c r="U191">
        <v>8.3236790000000005E-2</v>
      </c>
      <c r="V191">
        <v>8.8480219999999998E-2</v>
      </c>
      <c r="W191">
        <v>9.3605279999999999E-2</v>
      </c>
      <c r="X191">
        <v>9.8611679999999993E-2</v>
      </c>
      <c r="Y191">
        <v>0.103676239999999</v>
      </c>
      <c r="Z191" s="142" t="s">
        <v>1091</v>
      </c>
    </row>
    <row r="192" spans="1:26" hidden="1">
      <c r="A192" t="s">
        <v>1311</v>
      </c>
      <c r="B192" t="s">
        <v>1278</v>
      </c>
      <c r="C192" t="s">
        <v>1380</v>
      </c>
      <c r="D192" t="s">
        <v>1372</v>
      </c>
      <c r="E192">
        <v>3.9653300000000002E-2</v>
      </c>
      <c r="F192">
        <v>6.0768900000000001E-2</v>
      </c>
      <c r="G192">
        <v>9.0723799999999993E-2</v>
      </c>
      <c r="H192">
        <v>0.1055392</v>
      </c>
      <c r="I192">
        <v>0.15486050000000001</v>
      </c>
      <c r="J192">
        <v>0.18339530999999901</v>
      </c>
      <c r="K192">
        <v>0.22175792</v>
      </c>
      <c r="L192">
        <v>0.2517839</v>
      </c>
      <c r="M192">
        <v>0.27674389999999999</v>
      </c>
      <c r="N192">
        <v>0.311787799999999</v>
      </c>
      <c r="O192">
        <v>0.34721769999999902</v>
      </c>
      <c r="P192">
        <v>0.37829370000000001</v>
      </c>
      <c r="Q192">
        <v>0.41437499999999999</v>
      </c>
      <c r="R192">
        <v>0.44988939999999999</v>
      </c>
      <c r="S192">
        <v>0.48435050000000002</v>
      </c>
      <c r="T192">
        <v>0.51793469999999997</v>
      </c>
      <c r="U192">
        <v>0.5475662</v>
      </c>
      <c r="V192">
        <v>0.57400700000000004</v>
      </c>
      <c r="W192">
        <v>0.59977499999999995</v>
      </c>
      <c r="X192">
        <v>0.623811</v>
      </c>
      <c r="Y192">
        <v>0.64711200000000002</v>
      </c>
      <c r="Z192" s="142" t="s">
        <v>1091</v>
      </c>
    </row>
    <row r="193" spans="1:26" hidden="1">
      <c r="A193" t="s">
        <v>1311</v>
      </c>
      <c r="B193" t="s">
        <v>1278</v>
      </c>
      <c r="C193" t="s">
        <v>1379</v>
      </c>
      <c r="D193" t="s">
        <v>132</v>
      </c>
      <c r="E193">
        <v>0</v>
      </c>
      <c r="F193">
        <v>0</v>
      </c>
      <c r="G193">
        <v>0</v>
      </c>
      <c r="H193">
        <v>0</v>
      </c>
      <c r="I193">
        <v>0</v>
      </c>
      <c r="J193">
        <v>0</v>
      </c>
      <c r="K193">
        <v>2.7914552999999901E-3</v>
      </c>
      <c r="L193">
        <v>2.5775281099999998E-2</v>
      </c>
      <c r="M193">
        <v>0.1150374706</v>
      </c>
      <c r="N193">
        <v>0.22880222309999901</v>
      </c>
      <c r="O193">
        <v>0.40982491399999899</v>
      </c>
      <c r="P193">
        <v>0.57382696</v>
      </c>
      <c r="Q193">
        <v>0.71287897</v>
      </c>
      <c r="R193">
        <v>0.82588033999999999</v>
      </c>
      <c r="S193">
        <v>0.92449159999999997</v>
      </c>
      <c r="T193">
        <v>1.0213620999999999</v>
      </c>
      <c r="U193">
        <v>1.11670039999999</v>
      </c>
      <c r="V193">
        <v>1.2085600000000001</v>
      </c>
      <c r="W193">
        <v>1.29411549999999</v>
      </c>
      <c r="X193">
        <v>1.3707935999999901</v>
      </c>
      <c r="Y193">
        <v>1.4448010999999901</v>
      </c>
      <c r="Z193" s="142" t="s">
        <v>1091</v>
      </c>
    </row>
    <row r="194" spans="1:26" hidden="1">
      <c r="A194" t="s">
        <v>1311</v>
      </c>
      <c r="B194" t="s">
        <v>1278</v>
      </c>
      <c r="C194" t="s">
        <v>1379</v>
      </c>
      <c r="D194" t="s">
        <v>141</v>
      </c>
      <c r="E194">
        <v>0</v>
      </c>
      <c r="F194">
        <v>0</v>
      </c>
      <c r="G194">
        <v>0</v>
      </c>
      <c r="H194">
        <v>0</v>
      </c>
      <c r="I194">
        <v>0</v>
      </c>
      <c r="J194">
        <v>0</v>
      </c>
      <c r="K194">
        <v>2.5181909999999899E-3</v>
      </c>
      <c r="L194">
        <v>2.14232428999999E-2</v>
      </c>
      <c r="M194">
        <v>8.7491596000000005E-2</v>
      </c>
      <c r="N194">
        <v>0.15829000639999999</v>
      </c>
      <c r="O194">
        <v>0.238193185</v>
      </c>
      <c r="P194">
        <v>0.31600834999999999</v>
      </c>
      <c r="Q194">
        <v>0.38870538999999998</v>
      </c>
      <c r="R194">
        <v>0.45223954</v>
      </c>
      <c r="S194">
        <v>0.50992395999999995</v>
      </c>
      <c r="T194">
        <v>0.56383458999999903</v>
      </c>
      <c r="U194">
        <v>0.61746632000000001</v>
      </c>
      <c r="V194">
        <v>0.67334911999999902</v>
      </c>
      <c r="W194">
        <v>0.73683257000000002</v>
      </c>
      <c r="X194">
        <v>0.80866886999999998</v>
      </c>
      <c r="Y194">
        <v>0.883134379999999</v>
      </c>
      <c r="Z194" s="142" t="s">
        <v>1091</v>
      </c>
    </row>
    <row r="195" spans="1:26" hidden="1">
      <c r="A195" t="s">
        <v>1311</v>
      </c>
      <c r="B195" t="s">
        <v>1278</v>
      </c>
      <c r="C195" t="s">
        <v>1379</v>
      </c>
      <c r="D195" t="s">
        <v>1372</v>
      </c>
      <c r="E195">
        <v>0.43811329999999998</v>
      </c>
      <c r="F195">
        <v>0.9089296</v>
      </c>
      <c r="G195">
        <v>1.5224850000000001</v>
      </c>
      <c r="H195">
        <v>2.043237</v>
      </c>
      <c r="I195">
        <v>2.337637</v>
      </c>
      <c r="J195">
        <v>2.7488556999999898</v>
      </c>
      <c r="K195">
        <v>3.3476287999999998</v>
      </c>
      <c r="L195">
        <v>3.91709861</v>
      </c>
      <c r="M195">
        <v>4.21282025</v>
      </c>
      <c r="N195">
        <v>4.4320005</v>
      </c>
      <c r="O195">
        <v>4.4887911000000003</v>
      </c>
      <c r="P195">
        <v>4.5665154999999897</v>
      </c>
      <c r="Q195">
        <v>4.7606016000000002</v>
      </c>
      <c r="R195">
        <v>5.0371225999999902</v>
      </c>
      <c r="S195">
        <v>5.3373660999999997</v>
      </c>
      <c r="T195">
        <v>5.6273660999999997</v>
      </c>
      <c r="U195">
        <v>5.8717698999999897</v>
      </c>
      <c r="V195">
        <v>6.0740139999999903</v>
      </c>
      <c r="W195">
        <v>6.2497468999999999</v>
      </c>
      <c r="X195">
        <v>6.4002408999999902</v>
      </c>
      <c r="Y195">
        <v>6.5322550000000001</v>
      </c>
      <c r="Z195" s="142" t="s">
        <v>1091</v>
      </c>
    </row>
    <row r="196" spans="1:26" hidden="1">
      <c r="A196" t="s">
        <v>1311</v>
      </c>
      <c r="B196" t="s">
        <v>1278</v>
      </c>
      <c r="C196" t="s">
        <v>1378</v>
      </c>
      <c r="D196" t="s">
        <v>132</v>
      </c>
      <c r="E196">
        <v>6.9822299999999999E-3</v>
      </c>
      <c r="F196">
        <v>1.68694E-2</v>
      </c>
      <c r="G196">
        <v>2.23544E-2</v>
      </c>
      <c r="H196">
        <v>2.80843E-2</v>
      </c>
      <c r="I196">
        <v>3.39572E-2</v>
      </c>
      <c r="J196">
        <v>3.9596821999999997E-2</v>
      </c>
      <c r="K196">
        <v>4.5457569000000003E-2</v>
      </c>
      <c r="L196">
        <v>5.0194935000000003E-2</v>
      </c>
      <c r="M196">
        <v>5.4374321000000003E-2</v>
      </c>
      <c r="N196">
        <v>5.8997109999999998E-2</v>
      </c>
      <c r="O196">
        <v>6.6919770000000003E-2</v>
      </c>
      <c r="P196">
        <v>7.9735860000000006E-2</v>
      </c>
      <c r="Q196">
        <v>0.10101594</v>
      </c>
      <c r="R196">
        <v>0.13121163999999999</v>
      </c>
      <c r="S196">
        <v>0.16708883999999999</v>
      </c>
      <c r="T196">
        <v>0.2037852</v>
      </c>
      <c r="U196">
        <v>0.23816490000000001</v>
      </c>
      <c r="V196">
        <v>0.26888390000000001</v>
      </c>
      <c r="W196">
        <v>0.29731049999999998</v>
      </c>
      <c r="X196">
        <v>0.32361319999999999</v>
      </c>
      <c r="Y196">
        <v>0.35021229999999998</v>
      </c>
      <c r="Z196" s="142" t="s">
        <v>1091</v>
      </c>
    </row>
    <row r="197" spans="1:26" hidden="1">
      <c r="A197" t="s">
        <v>1311</v>
      </c>
      <c r="B197" t="s">
        <v>1278</v>
      </c>
      <c r="C197" t="s">
        <v>1378</v>
      </c>
      <c r="D197" t="s">
        <v>141</v>
      </c>
      <c r="E197">
        <v>0</v>
      </c>
      <c r="F197">
        <v>0</v>
      </c>
      <c r="G197">
        <v>0</v>
      </c>
      <c r="H197">
        <v>0</v>
      </c>
      <c r="I197">
        <v>0</v>
      </c>
      <c r="J197">
        <v>0</v>
      </c>
      <c r="K197">
        <v>0</v>
      </c>
      <c r="L197" s="625">
        <v>1.33416E-4</v>
      </c>
      <c r="M197" s="625">
        <v>5.8002599999999998E-4</v>
      </c>
      <c r="N197">
        <v>2.3178000000000001E-3</v>
      </c>
      <c r="O197">
        <v>8.4645199999999997E-3</v>
      </c>
      <c r="P197">
        <v>1.9515899999999999E-2</v>
      </c>
      <c r="Q197">
        <v>3.8967700000000001E-2</v>
      </c>
      <c r="R197">
        <v>6.5692700000000007E-2</v>
      </c>
      <c r="S197">
        <v>9.5227199999999998E-2</v>
      </c>
      <c r="T197">
        <v>0.124206</v>
      </c>
      <c r="U197">
        <v>0.15088099999999999</v>
      </c>
      <c r="V197">
        <v>0.17528199999999999</v>
      </c>
      <c r="W197">
        <v>0.200909</v>
      </c>
      <c r="X197">
        <v>0.22751399999999999</v>
      </c>
      <c r="Y197">
        <v>0.253994</v>
      </c>
      <c r="Z197" s="142" t="s">
        <v>1091</v>
      </c>
    </row>
    <row r="198" spans="1:26" hidden="1">
      <c r="A198" t="s">
        <v>1311</v>
      </c>
      <c r="B198" t="s">
        <v>1278</v>
      </c>
      <c r="C198" t="s">
        <v>1378</v>
      </c>
      <c r="D198" t="s">
        <v>1372</v>
      </c>
      <c r="E198">
        <v>5.6924000000000002E-2</v>
      </c>
      <c r="F198">
        <v>0.1139863</v>
      </c>
      <c r="G198">
        <v>0.1810718</v>
      </c>
      <c r="H198">
        <v>0.2306474</v>
      </c>
      <c r="I198">
        <v>0.215804</v>
      </c>
      <c r="J198">
        <v>0.2772</v>
      </c>
      <c r="K198">
        <v>0.366392</v>
      </c>
      <c r="L198">
        <v>0.44381499999999902</v>
      </c>
      <c r="M198">
        <v>0.54206299999999996</v>
      </c>
      <c r="N198">
        <v>0.64293900000000004</v>
      </c>
      <c r="O198">
        <v>0.73848599999999998</v>
      </c>
      <c r="P198">
        <v>0.81761300000000003</v>
      </c>
      <c r="Q198">
        <v>0.88304099999999996</v>
      </c>
      <c r="R198">
        <v>0.92891499999999905</v>
      </c>
      <c r="S198">
        <v>0.96774800000000005</v>
      </c>
      <c r="T198">
        <v>1.0091060000000001</v>
      </c>
      <c r="U198">
        <v>1.0524879999999901</v>
      </c>
      <c r="V198">
        <v>1.0984100000000001</v>
      </c>
      <c r="W198">
        <v>1.1439109999999999</v>
      </c>
      <c r="X198">
        <v>1.186113</v>
      </c>
      <c r="Y198">
        <v>1.2222550000000001</v>
      </c>
      <c r="Z198" s="142" t="s">
        <v>1091</v>
      </c>
    </row>
    <row r="199" spans="1:26" hidden="1">
      <c r="A199" t="s">
        <v>1311</v>
      </c>
      <c r="B199" t="s">
        <v>1278</v>
      </c>
      <c r="C199" t="s">
        <v>1377</v>
      </c>
      <c r="D199" t="s">
        <v>132</v>
      </c>
      <c r="E199">
        <v>0</v>
      </c>
      <c r="F199">
        <v>0</v>
      </c>
      <c r="G199">
        <v>0</v>
      </c>
      <c r="H199">
        <v>0</v>
      </c>
      <c r="I199">
        <v>0</v>
      </c>
      <c r="J199">
        <v>0</v>
      </c>
      <c r="K199">
        <v>2.1754000000000001E-3</v>
      </c>
      <c r="L199">
        <v>1.3399100000000001E-2</v>
      </c>
      <c r="M199">
        <v>3.4218400000000003E-2</v>
      </c>
      <c r="N199">
        <v>4.71168E-2</v>
      </c>
      <c r="O199">
        <v>5.4825100000000002E-2</v>
      </c>
      <c r="P199">
        <v>5.9532300000000003E-2</v>
      </c>
      <c r="Q199">
        <v>6.3775200000000004E-2</v>
      </c>
      <c r="R199">
        <v>6.6979300000000005E-2</v>
      </c>
      <c r="S199">
        <v>6.8334800000000001E-2</v>
      </c>
      <c r="T199">
        <v>6.8820199999999998E-2</v>
      </c>
      <c r="U199">
        <v>6.8570400000000004E-2</v>
      </c>
      <c r="V199">
        <v>6.7749299999999998E-2</v>
      </c>
      <c r="W199">
        <v>6.6494999999999999E-2</v>
      </c>
      <c r="X199">
        <v>6.4937099999999998E-2</v>
      </c>
      <c r="Y199">
        <v>6.3245300000000004E-2</v>
      </c>
      <c r="Z199" s="142" t="s">
        <v>1091</v>
      </c>
    </row>
    <row r="200" spans="1:26" hidden="1">
      <c r="A200" t="s">
        <v>1311</v>
      </c>
      <c r="B200" t="s">
        <v>1278</v>
      </c>
      <c r="C200" t="s">
        <v>1377</v>
      </c>
      <c r="D200" t="s">
        <v>1375</v>
      </c>
      <c r="E200">
        <v>0</v>
      </c>
      <c r="F200">
        <v>1.5015499999999999E-2</v>
      </c>
      <c r="G200">
        <v>3.05648E-2</v>
      </c>
      <c r="H200">
        <v>4.3667200000000003E-2</v>
      </c>
      <c r="I200">
        <v>8.0861000000000002E-2</v>
      </c>
      <c r="J200">
        <v>8.8381600000000005E-2</v>
      </c>
      <c r="K200">
        <v>8.1156699999999998E-2</v>
      </c>
      <c r="L200">
        <v>8.4767899999999993E-2</v>
      </c>
      <c r="M200">
        <v>7.5370800000000002E-2</v>
      </c>
      <c r="N200">
        <v>7.5758300000000001E-2</v>
      </c>
      <c r="O200">
        <v>8.0331600000000003E-2</v>
      </c>
      <c r="P200">
        <v>8.7296899999999997E-2</v>
      </c>
      <c r="Q200">
        <v>9.3538200000000002E-2</v>
      </c>
      <c r="R200">
        <v>9.8053000000000001E-2</v>
      </c>
      <c r="S200">
        <v>9.9769700000000003E-2</v>
      </c>
      <c r="T200">
        <v>0.10027999999999999</v>
      </c>
      <c r="U200">
        <v>9.9822099999999997E-2</v>
      </c>
      <c r="V200">
        <v>9.8588499999999996E-2</v>
      </c>
      <c r="W200">
        <v>9.6897700000000003E-2</v>
      </c>
      <c r="X200">
        <v>9.4832299999999994E-2</v>
      </c>
      <c r="Y200">
        <v>9.2517199999999994E-2</v>
      </c>
      <c r="Z200" s="142" t="s">
        <v>1091</v>
      </c>
    </row>
    <row r="201" spans="1:26" hidden="1">
      <c r="A201" t="s">
        <v>1311</v>
      </c>
      <c r="B201" t="s">
        <v>1278</v>
      </c>
      <c r="C201" t="s">
        <v>1377</v>
      </c>
      <c r="D201" t="s">
        <v>141</v>
      </c>
      <c r="E201">
        <v>0</v>
      </c>
      <c r="F201">
        <v>0</v>
      </c>
      <c r="G201">
        <v>0</v>
      </c>
      <c r="H201">
        <v>0</v>
      </c>
      <c r="I201">
        <v>0</v>
      </c>
      <c r="J201">
        <v>0</v>
      </c>
      <c r="K201">
        <v>3.2147399999999998E-3</v>
      </c>
      <c r="L201">
        <v>1.8395499999999999E-2</v>
      </c>
      <c r="M201">
        <v>4.3367000000000003E-2</v>
      </c>
      <c r="N201">
        <v>5.5252900000000001E-2</v>
      </c>
      <c r="O201">
        <v>5.9593899999999998E-2</v>
      </c>
      <c r="P201">
        <v>6.4741199999999999E-2</v>
      </c>
      <c r="Q201">
        <v>6.93714E-2</v>
      </c>
      <c r="R201">
        <v>7.2838600000000003E-2</v>
      </c>
      <c r="S201">
        <v>7.4275599999999997E-2</v>
      </c>
      <c r="T201">
        <v>7.4775400000000006E-2</v>
      </c>
      <c r="U201">
        <v>7.4487600000000001E-2</v>
      </c>
      <c r="V201">
        <v>7.35928E-2</v>
      </c>
      <c r="W201">
        <v>7.2257100000000005E-2</v>
      </c>
      <c r="X201">
        <v>7.0605699999999993E-2</v>
      </c>
      <c r="Y201">
        <v>6.8798399999999996E-2</v>
      </c>
      <c r="Z201" s="142" t="s">
        <v>1091</v>
      </c>
    </row>
    <row r="202" spans="1:26" hidden="1">
      <c r="A202" t="s">
        <v>1311</v>
      </c>
      <c r="B202" t="s">
        <v>1278</v>
      </c>
      <c r="C202" t="s">
        <v>1377</v>
      </c>
      <c r="D202" t="s">
        <v>1372</v>
      </c>
      <c r="E202">
        <v>6.0746799999999997E-2</v>
      </c>
      <c r="F202">
        <v>0.126027</v>
      </c>
      <c r="G202">
        <v>0.21109900000000001</v>
      </c>
      <c r="H202">
        <v>0.28330300000000003</v>
      </c>
      <c r="I202">
        <v>0.32412400000000002</v>
      </c>
      <c r="J202">
        <v>0.41868620000000001</v>
      </c>
      <c r="K202">
        <v>0.52470600000000001</v>
      </c>
      <c r="L202">
        <v>0.54707399999999995</v>
      </c>
      <c r="M202">
        <v>0.48590999999999901</v>
      </c>
      <c r="N202">
        <v>0.48788100000000001</v>
      </c>
      <c r="O202">
        <v>0.51604899999999998</v>
      </c>
      <c r="P202">
        <v>0.55821199999999904</v>
      </c>
      <c r="Q202">
        <v>0.59712799999999999</v>
      </c>
      <c r="R202">
        <v>0.62610699999999997</v>
      </c>
      <c r="S202">
        <v>0.63781200000000005</v>
      </c>
      <c r="T202">
        <v>0.64156999999999997</v>
      </c>
      <c r="U202">
        <v>0.63824800000000004</v>
      </c>
      <c r="V202">
        <v>0.62963499999999994</v>
      </c>
      <c r="W202">
        <v>0.61741800000000002</v>
      </c>
      <c r="X202">
        <v>0.60255700000000001</v>
      </c>
      <c r="Y202">
        <v>0.58647199999999999</v>
      </c>
      <c r="Z202" s="142" t="s">
        <v>1091</v>
      </c>
    </row>
    <row r="203" spans="1:26" hidden="1">
      <c r="A203" t="s">
        <v>1311</v>
      </c>
      <c r="B203" t="s">
        <v>1278</v>
      </c>
      <c r="C203" t="s">
        <v>1376</v>
      </c>
      <c r="D203" t="s">
        <v>132</v>
      </c>
      <c r="E203">
        <v>0</v>
      </c>
      <c r="F203">
        <v>0</v>
      </c>
      <c r="G203">
        <v>0</v>
      </c>
      <c r="H203">
        <v>0</v>
      </c>
      <c r="I203">
        <v>0</v>
      </c>
      <c r="J203">
        <v>0</v>
      </c>
      <c r="K203">
        <v>1.0895699999999999E-2</v>
      </c>
      <c r="L203">
        <v>1.17821E-2</v>
      </c>
      <c r="M203">
        <v>1.1941E-2</v>
      </c>
      <c r="N203">
        <v>1.17041E-2</v>
      </c>
      <c r="O203">
        <v>1.20541E-2</v>
      </c>
      <c r="P203">
        <v>1.2473400000000001E-2</v>
      </c>
      <c r="Q203">
        <v>1.2416699999999999E-2</v>
      </c>
      <c r="R203">
        <v>1.26701E-2</v>
      </c>
      <c r="S203">
        <v>1.2976700000000001E-2</v>
      </c>
      <c r="T203">
        <v>1.34778E-2</v>
      </c>
      <c r="U203">
        <v>1.38143E-2</v>
      </c>
      <c r="V203">
        <v>1.43614E-2</v>
      </c>
      <c r="W203">
        <v>1.46366E-2</v>
      </c>
      <c r="X203">
        <v>1.50841E-2</v>
      </c>
      <c r="Y203">
        <v>1.42364E-2</v>
      </c>
      <c r="Z203" s="142" t="s">
        <v>1091</v>
      </c>
    </row>
    <row r="204" spans="1:26" hidden="1">
      <c r="A204" t="s">
        <v>1311</v>
      </c>
      <c r="B204" t="s">
        <v>1278</v>
      </c>
      <c r="C204" t="s">
        <v>1376</v>
      </c>
      <c r="D204" t="s">
        <v>1375</v>
      </c>
      <c r="E204">
        <v>0</v>
      </c>
      <c r="F204">
        <v>8.37421E-3</v>
      </c>
      <c r="G204">
        <v>1.7046200000000001E-2</v>
      </c>
      <c r="H204">
        <v>2.43535E-2</v>
      </c>
      <c r="I204">
        <v>4.5096799999999999E-2</v>
      </c>
      <c r="J204">
        <v>5.17081E-2</v>
      </c>
      <c r="K204">
        <v>5.0122300000000002E-2</v>
      </c>
      <c r="L204">
        <v>5.09767E-2</v>
      </c>
      <c r="M204">
        <v>5.14697E-2</v>
      </c>
      <c r="N204">
        <v>5.0267899999999997E-2</v>
      </c>
      <c r="O204">
        <v>4.9576000000000002E-2</v>
      </c>
      <c r="P204">
        <v>4.5280800000000003E-2</v>
      </c>
      <c r="Q204">
        <v>4.0093299999999998E-2</v>
      </c>
      <c r="R204">
        <v>3.4402500000000003E-2</v>
      </c>
      <c r="S204">
        <v>2.9770100000000001E-2</v>
      </c>
      <c r="T204">
        <v>2.5952099999999999E-2</v>
      </c>
      <c r="U204">
        <v>2.3200499999999999E-2</v>
      </c>
      <c r="V204">
        <v>2.0863300000000001E-2</v>
      </c>
      <c r="W204">
        <v>1.9347799999999998E-2</v>
      </c>
      <c r="X204">
        <v>1.8048600000000001E-2</v>
      </c>
      <c r="Y204">
        <v>1.7479499999999999E-2</v>
      </c>
      <c r="Z204" s="142" t="s">
        <v>1091</v>
      </c>
    </row>
    <row r="205" spans="1:26" hidden="1">
      <c r="A205" t="s">
        <v>1311</v>
      </c>
      <c r="B205" t="s">
        <v>1278</v>
      </c>
      <c r="C205" t="s">
        <v>1376</v>
      </c>
      <c r="D205" t="s">
        <v>1372</v>
      </c>
      <c r="E205">
        <v>0.119037</v>
      </c>
      <c r="F205">
        <v>0.24695700000000001</v>
      </c>
      <c r="G205">
        <v>0.41366000000000003</v>
      </c>
      <c r="H205">
        <v>0.55514799999999997</v>
      </c>
      <c r="I205">
        <v>0.63513799999999998</v>
      </c>
      <c r="J205">
        <v>0.59702299999999997</v>
      </c>
      <c r="K205">
        <v>0.50188999999999995</v>
      </c>
      <c r="L205">
        <v>0.44226100000000002</v>
      </c>
      <c r="M205">
        <v>0.38243500000000002</v>
      </c>
      <c r="N205">
        <v>0.31997300000000001</v>
      </c>
      <c r="O205">
        <v>0.26343100000000003</v>
      </c>
      <c r="P205">
        <v>0.225273</v>
      </c>
      <c r="Q205">
        <v>0.19447900000000001</v>
      </c>
      <c r="R205">
        <v>0.16872699999999999</v>
      </c>
      <c r="S205">
        <v>0.15002599999999999</v>
      </c>
      <c r="T205">
        <v>0.13316900000000001</v>
      </c>
      <c r="U205">
        <v>0.11851</v>
      </c>
      <c r="V205">
        <v>0.105118</v>
      </c>
      <c r="W205">
        <v>9.3803700000000004E-2</v>
      </c>
      <c r="X205">
        <v>8.3296400000000007E-2</v>
      </c>
      <c r="Y205">
        <v>7.7294600000000005E-2</v>
      </c>
      <c r="Z205" s="142" t="s">
        <v>1091</v>
      </c>
    </row>
    <row r="206" spans="1:26" hidden="1">
      <c r="A206" t="s">
        <v>1311</v>
      </c>
      <c r="B206" t="s">
        <v>1278</v>
      </c>
      <c r="C206" t="s">
        <v>1374</v>
      </c>
      <c r="D206" t="s">
        <v>132</v>
      </c>
      <c r="E206">
        <v>0</v>
      </c>
      <c r="F206">
        <v>0</v>
      </c>
      <c r="G206">
        <v>0</v>
      </c>
      <c r="H206">
        <v>0</v>
      </c>
      <c r="I206">
        <v>0</v>
      </c>
      <c r="J206">
        <v>0</v>
      </c>
      <c r="K206">
        <v>8.0918499999999994E-3</v>
      </c>
      <c r="L206">
        <v>1.822522E-2</v>
      </c>
      <c r="M206">
        <v>2.5732496000000001E-2</v>
      </c>
      <c r="N206">
        <v>3.1029170999999901E-2</v>
      </c>
      <c r="O206">
        <v>3.3040527E-2</v>
      </c>
      <c r="P206">
        <v>3.5965127E-2</v>
      </c>
      <c r="Q206">
        <v>3.8951564999999903E-2</v>
      </c>
      <c r="R206">
        <v>4.2194103999999899E-2</v>
      </c>
      <c r="S206">
        <v>4.6081907999999998E-2</v>
      </c>
      <c r="T206">
        <v>4.9902172999999897E-2</v>
      </c>
      <c r="U206">
        <v>5.3437604E-2</v>
      </c>
      <c r="V206">
        <v>5.6645715999999902E-2</v>
      </c>
      <c r="W206">
        <v>5.9490204999999997E-2</v>
      </c>
      <c r="X206">
        <v>6.1919158000000002E-2</v>
      </c>
      <c r="Y206">
        <v>6.4218936000000004E-2</v>
      </c>
      <c r="Z206" s="142" t="s">
        <v>1091</v>
      </c>
    </row>
    <row r="207" spans="1:26" hidden="1">
      <c r="A207" t="s">
        <v>1311</v>
      </c>
      <c r="B207" t="s">
        <v>1278</v>
      </c>
      <c r="C207" t="s">
        <v>1374</v>
      </c>
      <c r="D207" t="s">
        <v>1375</v>
      </c>
      <c r="E207">
        <v>0</v>
      </c>
      <c r="F207">
        <v>4.8638400000000004E-3</v>
      </c>
      <c r="G207">
        <v>9.9005599999999992E-3</v>
      </c>
      <c r="H207">
        <v>1.4144800000000001E-2</v>
      </c>
      <c r="I207">
        <v>2.61926E-2</v>
      </c>
      <c r="J207">
        <v>2.9161679999999999E-2</v>
      </c>
      <c r="K207">
        <v>2.7315329999999999E-2</v>
      </c>
      <c r="L207">
        <v>2.42923499999999E-2</v>
      </c>
      <c r="M207">
        <v>2.0985049999999901E-2</v>
      </c>
      <c r="N207">
        <v>1.7219039999999901E-2</v>
      </c>
      <c r="O207">
        <v>1.52157199999999E-2</v>
      </c>
      <c r="P207">
        <v>1.4623959999999899E-2</v>
      </c>
      <c r="Q207">
        <v>1.45247E-2</v>
      </c>
      <c r="R207">
        <v>1.4861160999999999E-2</v>
      </c>
      <c r="S207">
        <v>1.5528103E-2</v>
      </c>
      <c r="T207">
        <v>1.6217551E-2</v>
      </c>
      <c r="U207">
        <v>1.6774424E-2</v>
      </c>
      <c r="V207">
        <v>1.7249921000000001E-2</v>
      </c>
      <c r="W207">
        <v>1.7703746999999999E-2</v>
      </c>
      <c r="X207">
        <v>1.8139075000000001E-2</v>
      </c>
      <c r="Y207">
        <v>1.8594780000000002E-2</v>
      </c>
      <c r="Z207" s="142" t="s">
        <v>1091</v>
      </c>
    </row>
    <row r="208" spans="1:26" hidden="1">
      <c r="A208" t="s">
        <v>1311</v>
      </c>
      <c r="B208" t="s">
        <v>1278</v>
      </c>
      <c r="C208" t="s">
        <v>1374</v>
      </c>
      <c r="D208" t="s">
        <v>141</v>
      </c>
      <c r="E208">
        <v>0</v>
      </c>
      <c r="F208">
        <v>0</v>
      </c>
      <c r="G208">
        <v>0</v>
      </c>
      <c r="H208">
        <v>0</v>
      </c>
      <c r="I208">
        <v>0</v>
      </c>
      <c r="J208">
        <v>0</v>
      </c>
      <c r="K208">
        <v>1.1240352999999999E-3</v>
      </c>
      <c r="L208">
        <v>2.4576246E-3</v>
      </c>
      <c r="M208">
        <v>3.8089306999999901E-3</v>
      </c>
      <c r="N208">
        <v>5.3664991999999899E-3</v>
      </c>
      <c r="O208">
        <v>6.8876253699999999E-3</v>
      </c>
      <c r="P208">
        <v>8.7486816000000005E-3</v>
      </c>
      <c r="Q208">
        <v>1.0484827E-2</v>
      </c>
      <c r="R208">
        <v>1.20384270999999E-2</v>
      </c>
      <c r="S208">
        <v>1.3616933600000001E-2</v>
      </c>
      <c r="T208">
        <v>1.51034685E-2</v>
      </c>
      <c r="U208">
        <v>1.65721034E-2</v>
      </c>
      <c r="V208">
        <v>1.8018332799999998E-2</v>
      </c>
      <c r="W208">
        <v>1.9476405200000001E-2</v>
      </c>
      <c r="X208">
        <v>2.0948409500000001E-2</v>
      </c>
      <c r="Y208">
        <v>2.2262498200000001E-2</v>
      </c>
      <c r="Z208" s="142" t="s">
        <v>1091</v>
      </c>
    </row>
    <row r="209" spans="1:26" hidden="1">
      <c r="A209" t="s">
        <v>1311</v>
      </c>
      <c r="B209" t="s">
        <v>1278</v>
      </c>
      <c r="C209" t="s">
        <v>1374</v>
      </c>
      <c r="D209" t="s">
        <v>1372</v>
      </c>
      <c r="E209">
        <v>6.2365499999999997E-2</v>
      </c>
      <c r="F209">
        <v>0.12938540000000001</v>
      </c>
      <c r="G209">
        <v>0.21672379999999999</v>
      </c>
      <c r="H209">
        <v>0.29085149999999999</v>
      </c>
      <c r="I209">
        <v>0.3327601</v>
      </c>
      <c r="J209">
        <v>0.38318660999999898</v>
      </c>
      <c r="K209">
        <v>0.400428859999999</v>
      </c>
      <c r="L209">
        <v>0.41930659999999997</v>
      </c>
      <c r="M209">
        <v>0.431574509</v>
      </c>
      <c r="N209">
        <v>0.43627100699999899</v>
      </c>
      <c r="O209">
        <v>0.44618458999999899</v>
      </c>
      <c r="P209">
        <v>0.478569249999999</v>
      </c>
      <c r="Q209">
        <v>0.51063013999999995</v>
      </c>
      <c r="R209">
        <v>0.54461404999999996</v>
      </c>
      <c r="S209">
        <v>0.58617125999999997</v>
      </c>
      <c r="T209">
        <v>0.62701982999999994</v>
      </c>
      <c r="U209">
        <v>0.66437873000000003</v>
      </c>
      <c r="V209">
        <v>0.69781002000000003</v>
      </c>
      <c r="W209">
        <v>0.72788478000000001</v>
      </c>
      <c r="X209">
        <v>0.75442131999999995</v>
      </c>
      <c r="Y209">
        <v>0.77678630999999998</v>
      </c>
      <c r="Z209" s="142" t="s">
        <v>1091</v>
      </c>
    </row>
    <row r="210" spans="1:26" hidden="1">
      <c r="A210" t="s">
        <v>1311</v>
      </c>
      <c r="B210" t="s">
        <v>1278</v>
      </c>
      <c r="C210" t="s">
        <v>1373</v>
      </c>
      <c r="D210" t="s">
        <v>132</v>
      </c>
      <c r="E210">
        <v>0</v>
      </c>
      <c r="F210">
        <v>0</v>
      </c>
      <c r="G210">
        <v>0</v>
      </c>
      <c r="H210">
        <v>0</v>
      </c>
      <c r="I210">
        <v>0</v>
      </c>
      <c r="J210">
        <v>0</v>
      </c>
      <c r="K210">
        <v>0</v>
      </c>
      <c r="L210" s="625">
        <v>4.2805799999999998E-7</v>
      </c>
      <c r="M210" s="625">
        <v>1.26757E-6</v>
      </c>
      <c r="N210" s="625">
        <v>4.2022299999999997E-6</v>
      </c>
      <c r="O210" s="625">
        <v>1.2830700000000001E-5</v>
      </c>
      <c r="P210" s="625">
        <v>2.71783E-5</v>
      </c>
      <c r="Q210" s="625">
        <v>4.1484699999999999E-5</v>
      </c>
      <c r="R210" s="625">
        <v>5.31358E-5</v>
      </c>
      <c r="S210" s="625">
        <v>6.2761699999999999E-5</v>
      </c>
      <c r="T210" s="625">
        <v>7.2000400000000003E-5</v>
      </c>
      <c r="U210" s="625">
        <v>8.0839499999999997E-5</v>
      </c>
      <c r="V210" s="625">
        <v>8.9638599999999999E-5</v>
      </c>
      <c r="W210" s="625">
        <v>9.8158299999999998E-5</v>
      </c>
      <c r="X210" s="625">
        <v>1.06474E-4</v>
      </c>
      <c r="Y210" s="625">
        <v>1.1569300000000001E-4</v>
      </c>
      <c r="Z210" s="142" t="s">
        <v>1091</v>
      </c>
    </row>
    <row r="211" spans="1:26" hidden="1">
      <c r="A211" t="s">
        <v>1311</v>
      </c>
      <c r="B211" t="s">
        <v>1278</v>
      </c>
      <c r="C211" t="s">
        <v>1373</v>
      </c>
      <c r="D211" t="s">
        <v>141</v>
      </c>
      <c r="E211">
        <v>0</v>
      </c>
      <c r="F211">
        <v>0</v>
      </c>
      <c r="G211">
        <v>0</v>
      </c>
      <c r="H211">
        <v>0</v>
      </c>
      <c r="I211">
        <v>0</v>
      </c>
      <c r="J211">
        <v>0</v>
      </c>
      <c r="K211">
        <v>0</v>
      </c>
      <c r="L211" s="625">
        <v>7.0440300000000002E-6</v>
      </c>
      <c r="M211" s="625">
        <v>2.79029E-5</v>
      </c>
      <c r="N211" s="625">
        <v>1.2761700000000001E-4</v>
      </c>
      <c r="O211" s="625">
        <v>5.44241E-4</v>
      </c>
      <c r="P211">
        <v>1.20268E-3</v>
      </c>
      <c r="Q211">
        <v>1.87553E-3</v>
      </c>
      <c r="R211">
        <v>2.3506299999999998E-3</v>
      </c>
      <c r="S211">
        <v>2.65657E-3</v>
      </c>
      <c r="T211">
        <v>2.9490200000000001E-3</v>
      </c>
      <c r="U211">
        <v>3.2473900000000002E-3</v>
      </c>
      <c r="V211">
        <v>3.5883E-3</v>
      </c>
      <c r="W211">
        <v>4.0625599999999998E-3</v>
      </c>
      <c r="X211">
        <v>4.64541E-3</v>
      </c>
      <c r="Y211">
        <v>5.2724199999999999E-3</v>
      </c>
      <c r="Z211" s="142" t="s">
        <v>1091</v>
      </c>
    </row>
    <row r="212" spans="1:26" hidden="1">
      <c r="A212" t="s">
        <v>1311</v>
      </c>
      <c r="B212" t="s">
        <v>1278</v>
      </c>
      <c r="C212" t="s">
        <v>1373</v>
      </c>
      <c r="D212" t="s">
        <v>1372</v>
      </c>
      <c r="E212">
        <v>3.67619E-2</v>
      </c>
      <c r="F212">
        <v>3.6112999999999999E-2</v>
      </c>
      <c r="G212">
        <v>5.4045799999999998E-2</v>
      </c>
      <c r="H212">
        <v>0.234704</v>
      </c>
      <c r="I212">
        <v>0.27401900000000001</v>
      </c>
      <c r="J212">
        <v>0.29471598999999998</v>
      </c>
      <c r="K212">
        <v>0.32288210000000001</v>
      </c>
      <c r="L212">
        <v>0.33912199999999998</v>
      </c>
      <c r="M212">
        <v>0.35767899999999903</v>
      </c>
      <c r="N212">
        <v>0.38067099999999998</v>
      </c>
      <c r="O212">
        <v>0.40300999999999998</v>
      </c>
      <c r="P212">
        <v>0.42181299999999999</v>
      </c>
      <c r="Q212">
        <v>0.44336199999999998</v>
      </c>
      <c r="R212">
        <v>0.46377699999999999</v>
      </c>
      <c r="S212">
        <v>0.48302200000000001</v>
      </c>
      <c r="T212">
        <v>0.50134999999999996</v>
      </c>
      <c r="U212">
        <v>0.5171</v>
      </c>
      <c r="V212">
        <v>0.53084299999999995</v>
      </c>
      <c r="W212">
        <v>0.54412899999999997</v>
      </c>
      <c r="X212">
        <v>0.556369</v>
      </c>
      <c r="Y212">
        <v>0.56797500000000001</v>
      </c>
      <c r="Z212" s="142" t="s">
        <v>1091</v>
      </c>
    </row>
    <row r="213" spans="1:26" hidden="1">
      <c r="A213" t="s">
        <v>1311</v>
      </c>
      <c r="B213" t="s">
        <v>1278</v>
      </c>
      <c r="C213" t="s">
        <v>1371</v>
      </c>
      <c r="D213" t="s">
        <v>135</v>
      </c>
      <c r="E213">
        <v>3.34828E-2</v>
      </c>
      <c r="F213">
        <v>4.5907099999999999E-2</v>
      </c>
      <c r="G213">
        <v>0.164605</v>
      </c>
      <c r="H213">
        <v>0.26196700000000001</v>
      </c>
      <c r="I213">
        <v>0.39529199999999998</v>
      </c>
      <c r="J213">
        <v>0.46892079999999903</v>
      </c>
      <c r="K213">
        <v>0.546404</v>
      </c>
      <c r="L213">
        <v>0.61136310000000005</v>
      </c>
      <c r="M213">
        <v>0.65776179999999995</v>
      </c>
      <c r="N213">
        <v>0.6918839</v>
      </c>
      <c r="O213">
        <v>0.72734349999999903</v>
      </c>
      <c r="P213">
        <v>0.76453287999999997</v>
      </c>
      <c r="Q213">
        <v>0.79811556399999894</v>
      </c>
      <c r="R213">
        <v>0.82732510999999997</v>
      </c>
      <c r="S213">
        <v>0.849425604</v>
      </c>
      <c r="T213">
        <v>0.86530149999999995</v>
      </c>
      <c r="U213">
        <v>0.874460761999999</v>
      </c>
      <c r="V213">
        <v>0.87695725800000002</v>
      </c>
      <c r="W213">
        <v>0.875180551999999</v>
      </c>
      <c r="X213">
        <v>0.87047180399999902</v>
      </c>
      <c r="Y213">
        <v>0.86367998499999998</v>
      </c>
      <c r="Z213" s="142" t="s">
        <v>1091</v>
      </c>
    </row>
  </sheetData>
  <autoFilter ref="A2:Z213" xr:uid="{C1757912-5A78-4C2C-BDFF-9967E6ADC628}">
    <filterColumn colId="2">
      <filters>
        <filter val="comm cooling"/>
        <filter val="comm heating"/>
        <filter val="comm others"/>
        <filter val="desalinated water"/>
        <filter val="industrial wastewater treatment"/>
        <filter val="industrial water abstraction"/>
        <filter val="industrial water treatment"/>
        <filter val="irrigation water abstraction"/>
        <filter val="municipal wastewater treatment"/>
        <filter val="municipal water abstraction"/>
        <filter val="municipal water distribution"/>
        <filter val="municipal water treatment"/>
        <filter val="resid cooling modern_d1"/>
        <filter val="resid cooling modern_d10"/>
        <filter val="resid cooling modern_d2"/>
        <filter val="resid cooling modern_d3"/>
        <filter val="resid cooling modern_d4"/>
        <filter val="resid cooling modern_d5"/>
        <filter val="resid cooling modern_d6"/>
        <filter val="resid cooling modern_d7"/>
        <filter val="resid cooling modern_d8"/>
        <filter val="resid cooling modern_d9"/>
        <filter val="resid heating modern_d1"/>
        <filter val="resid heating modern_d10"/>
        <filter val="resid heating modern_d2"/>
        <filter val="resid heating modern_d3"/>
        <filter val="resid heating modern_d4"/>
        <filter val="resid heating modern_d5"/>
        <filter val="resid heating modern_d6"/>
        <filter val="resid heating modern_d7"/>
        <filter val="resid heating modern_d8"/>
        <filter val="resid heating modern_d9"/>
        <filter val="resid heating TradBio_d1"/>
        <filter val="resid heating TradBio_d10"/>
        <filter val="resid heating TradBio_d2"/>
        <filter val="resid heating TradBio_d3"/>
        <filter val="resid heating TradBio_d4"/>
        <filter val="resid heating TradBio_d5"/>
        <filter val="resid heating TradBio_d6"/>
        <filter val="resid heating TradBio_d7"/>
        <filter val="resid heating TradBio_d8"/>
        <filter val="resid heating TradBio_d9"/>
        <filter val="resid others coal_d1"/>
        <filter val="resid others coal_d10"/>
        <filter val="resid others coal_d2"/>
        <filter val="resid others coal_d3"/>
        <filter val="resid others coal_d4"/>
        <filter val="resid others coal_d5"/>
        <filter val="resid others coal_d6"/>
        <filter val="resid others coal_d7"/>
        <filter val="resid others coal_d8"/>
        <filter val="resid others coal_d9"/>
        <filter val="resid others modern_d1"/>
        <filter val="resid others modern_d10"/>
        <filter val="resid others modern_d2"/>
        <filter val="resid others modern_d3"/>
        <filter val="resid others modern_d4"/>
        <filter val="resid others modern_d5"/>
        <filter val="resid others modern_d6"/>
        <filter val="resid others modern_d7"/>
        <filter val="resid others modern_d8"/>
        <filter val="resid others modern_d9"/>
        <filter val="resid others TradBio_d1"/>
        <filter val="resid others TradBio_d10"/>
        <filter val="resid others TradBio_d2"/>
        <filter val="resid others TradBio_d3"/>
        <filter val="resid others TradBio_d4"/>
        <filter val="resid others TradBio_d5"/>
        <filter val="resid others TradBio_d6"/>
        <filter val="resid others TradBio_d7"/>
        <filter val="resid others TradBio_d8"/>
        <filter val="resid others TradBio_d9"/>
        <filter val="trn_aviation_intl"/>
        <filter val="trn_freight"/>
        <filter val="trn_freight_road"/>
        <filter val="trn_pass"/>
        <filter val="trn_pass_road"/>
        <filter val="trn_pass_road_LDV"/>
        <filter val="trn_pass_road_LDV_4W"/>
        <filter val="trn_shipping_intl"/>
      </filters>
    </filterColumn>
    <filterColumn colId="3">
      <filters>
        <filter val="coal"/>
      </filters>
    </filterColumn>
  </autoFilter>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56917-3A31-45D8-9474-BD26F4AB18DE}">
  <sheetPr>
    <tabColor theme="5" tint="0.39997558519241921"/>
  </sheetPr>
  <dimension ref="A1:C31"/>
  <sheetViews>
    <sheetView workbookViewId="0"/>
  </sheetViews>
  <sheetFormatPr defaultColWidth="8.7109375" defaultRowHeight="15"/>
  <cols>
    <col min="1" max="1" width="13.7109375" style="9" customWidth="1"/>
    <col min="2" max="2" width="72.28515625" style="24" customWidth="1"/>
    <col min="3" max="3" width="17" customWidth="1"/>
  </cols>
  <sheetData>
    <row r="1" spans="1:3">
      <c r="A1" s="15" t="s">
        <v>810</v>
      </c>
      <c r="B1" s="9" t="s">
        <v>1587</v>
      </c>
    </row>
    <row r="2" spans="1:3">
      <c r="B2" s="9">
        <v>2025</v>
      </c>
    </row>
    <row r="3" spans="1:3">
      <c r="B3" s="9" t="s">
        <v>1586</v>
      </c>
    </row>
    <row r="4" spans="1:3">
      <c r="B4" s="9" t="s">
        <v>1585</v>
      </c>
    </row>
    <row r="5" spans="1:3">
      <c r="B5" s="9" t="s">
        <v>1584</v>
      </c>
    </row>
    <row r="8" spans="1:3">
      <c r="A8" s="15" t="s">
        <v>1583</v>
      </c>
      <c r="B8" s="528" t="s">
        <v>1582</v>
      </c>
      <c r="C8" s="5" t="s">
        <v>1581</v>
      </c>
    </row>
    <row r="9" spans="1:3">
      <c r="A9" s="9">
        <v>10</v>
      </c>
      <c r="B9" s="24" t="s">
        <v>1534</v>
      </c>
      <c r="C9">
        <v>5.3025000000000002</v>
      </c>
    </row>
    <row r="10" spans="1:3">
      <c r="A10" s="9">
        <v>11</v>
      </c>
      <c r="B10" s="24" t="s">
        <v>1533</v>
      </c>
      <c r="C10">
        <v>1.0354000000000001</v>
      </c>
    </row>
    <row r="11" spans="1:3">
      <c r="A11" s="9">
        <v>12</v>
      </c>
      <c r="B11" s="24" t="s">
        <v>1532</v>
      </c>
      <c r="C11">
        <v>0.79849999999999999</v>
      </c>
    </row>
    <row r="12" spans="1:3">
      <c r="A12" s="9">
        <v>13</v>
      </c>
      <c r="B12" s="24" t="s">
        <v>1530</v>
      </c>
      <c r="C12">
        <v>3.2913000000000001</v>
      </c>
    </row>
    <row r="13" spans="1:3">
      <c r="A13" s="9">
        <v>14</v>
      </c>
      <c r="B13" s="24" t="s">
        <v>1529</v>
      </c>
      <c r="C13">
        <v>1.3225</v>
      </c>
    </row>
    <row r="14" spans="1:3">
      <c r="A14" s="9">
        <v>15</v>
      </c>
      <c r="B14" s="24" t="s">
        <v>1528</v>
      </c>
      <c r="C14">
        <v>0.50209999999999999</v>
      </c>
    </row>
    <row r="15" spans="1:3" ht="30">
      <c r="A15" s="9">
        <v>16</v>
      </c>
      <c r="B15" s="24" t="s">
        <v>1580</v>
      </c>
      <c r="C15">
        <v>0.193</v>
      </c>
    </row>
    <row r="16" spans="1:3">
      <c r="A16" s="9">
        <v>17</v>
      </c>
      <c r="B16" s="24" t="s">
        <v>1525</v>
      </c>
      <c r="C16">
        <v>0.87239999999999995</v>
      </c>
    </row>
    <row r="17" spans="1:3">
      <c r="A17" s="9">
        <v>18</v>
      </c>
      <c r="B17" s="24" t="s">
        <v>1524</v>
      </c>
      <c r="C17">
        <v>0.67979999999999996</v>
      </c>
    </row>
    <row r="18" spans="1:3">
      <c r="A18" s="9">
        <v>19</v>
      </c>
      <c r="B18" s="24" t="s">
        <v>1523</v>
      </c>
      <c r="C18">
        <v>11.774900000000001</v>
      </c>
    </row>
    <row r="19" spans="1:3">
      <c r="A19" s="9">
        <v>20</v>
      </c>
      <c r="B19" s="24" t="s">
        <v>1522</v>
      </c>
      <c r="C19">
        <v>7.8730000000000002</v>
      </c>
    </row>
    <row r="20" spans="1:3">
      <c r="A20" s="9">
        <v>21</v>
      </c>
      <c r="B20" s="24" t="s">
        <v>1521</v>
      </c>
      <c r="C20">
        <v>4.9809999999999999</v>
      </c>
    </row>
    <row r="21" spans="1:3">
      <c r="A21" s="9">
        <v>22</v>
      </c>
      <c r="B21" s="24" t="s">
        <v>1520</v>
      </c>
      <c r="C21">
        <v>2.4222000000000001</v>
      </c>
    </row>
    <row r="22" spans="1:3">
      <c r="A22" s="9">
        <v>23</v>
      </c>
      <c r="B22" s="24" t="s">
        <v>1519</v>
      </c>
      <c r="C22">
        <v>4.0853000000000002</v>
      </c>
    </row>
    <row r="23" spans="1:3">
      <c r="A23" s="9">
        <v>24</v>
      </c>
      <c r="B23" s="24" t="s">
        <v>1518</v>
      </c>
      <c r="C23">
        <v>12.8043</v>
      </c>
    </row>
    <row r="24" spans="1:3">
      <c r="A24" s="9">
        <v>25</v>
      </c>
      <c r="B24" s="24" t="s">
        <v>1516</v>
      </c>
      <c r="C24">
        <v>2.6549</v>
      </c>
    </row>
    <row r="25" spans="1:3">
      <c r="A25" s="9">
        <v>26</v>
      </c>
      <c r="B25" s="24" t="s">
        <v>1515</v>
      </c>
      <c r="C25">
        <v>1.5704</v>
      </c>
    </row>
    <row r="26" spans="1:3">
      <c r="A26" s="9">
        <v>27</v>
      </c>
      <c r="B26" s="24" t="s">
        <v>1514</v>
      </c>
      <c r="C26">
        <v>2.9983</v>
      </c>
    </row>
    <row r="27" spans="1:3">
      <c r="A27" s="9">
        <v>28</v>
      </c>
      <c r="B27" s="24" t="s">
        <v>1513</v>
      </c>
      <c r="C27">
        <v>4.7652999999999999</v>
      </c>
    </row>
    <row r="28" spans="1:3">
      <c r="A28" s="9">
        <v>29</v>
      </c>
      <c r="B28" s="24" t="s">
        <v>1512</v>
      </c>
      <c r="C28">
        <v>4.8573000000000004</v>
      </c>
    </row>
    <row r="29" spans="1:3">
      <c r="A29" s="9">
        <v>30</v>
      </c>
      <c r="B29" s="24" t="s">
        <v>1511</v>
      </c>
      <c r="C29">
        <v>1.7763</v>
      </c>
    </row>
    <row r="30" spans="1:3">
      <c r="A30" s="9">
        <v>31</v>
      </c>
      <c r="B30" s="24" t="s">
        <v>1510</v>
      </c>
      <c r="C30">
        <v>0.13109999999999999</v>
      </c>
    </row>
    <row r="31" spans="1:3">
      <c r="A31" s="9">
        <v>32</v>
      </c>
      <c r="B31" s="24" t="s">
        <v>1106</v>
      </c>
      <c r="C31">
        <v>0.9415</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495BA-B6C7-4681-879F-EF398A5B6FFC}">
  <sheetPr>
    <tabColor theme="5" tint="0.39997558519241921"/>
  </sheetPr>
  <dimension ref="A1:AC182"/>
  <sheetViews>
    <sheetView workbookViewId="0">
      <selection activeCell="B253" sqref="B253"/>
    </sheetView>
  </sheetViews>
  <sheetFormatPr defaultColWidth="8.7109375" defaultRowHeight="15"/>
  <cols>
    <col min="1" max="1" width="26.28515625" customWidth="1"/>
    <col min="3" max="3" width="26.42578125" customWidth="1"/>
    <col min="4" max="4" width="22.140625" customWidth="1"/>
    <col min="5" max="5" width="30" customWidth="1"/>
    <col min="6" max="9" width="0" hidden="1" customWidth="1"/>
    <col min="11" max="26" width="0" hidden="1" customWidth="1"/>
    <col min="27" max="27" width="8.7109375" style="142"/>
  </cols>
  <sheetData>
    <row r="1" spans="1:29">
      <c r="A1" s="563" t="s">
        <v>1674</v>
      </c>
      <c r="B1" s="562"/>
      <c r="C1" s="562"/>
      <c r="D1" s="562"/>
      <c r="E1" s="562"/>
      <c r="F1" s="562"/>
      <c r="G1" s="562"/>
      <c r="H1" s="562"/>
      <c r="I1" s="562"/>
      <c r="J1" s="562"/>
      <c r="K1" s="562"/>
      <c r="L1" s="562"/>
      <c r="M1" s="562"/>
      <c r="N1" s="562"/>
      <c r="O1" s="562"/>
      <c r="P1" s="562"/>
      <c r="Q1" s="562"/>
      <c r="R1" s="562"/>
      <c r="S1" s="562"/>
      <c r="T1" s="562"/>
      <c r="U1" s="562"/>
      <c r="V1" s="562"/>
      <c r="W1" s="562"/>
      <c r="X1" s="626"/>
      <c r="Y1" s="562"/>
      <c r="Z1" s="626"/>
      <c r="AA1" s="626"/>
      <c r="AC1" s="442" t="s">
        <v>1463</v>
      </c>
    </row>
    <row r="2" spans="1:29">
      <c r="A2" s="1" t="s">
        <v>1338</v>
      </c>
      <c r="B2" s="1" t="s">
        <v>1337</v>
      </c>
      <c r="C2" s="1" t="s">
        <v>1673</v>
      </c>
      <c r="D2" s="1" t="s">
        <v>1672</v>
      </c>
      <c r="E2" s="1" t="s">
        <v>1671</v>
      </c>
      <c r="F2" s="1">
        <v>1990</v>
      </c>
      <c r="G2" s="1">
        <v>2005</v>
      </c>
      <c r="H2" s="1">
        <v>2010</v>
      </c>
      <c r="I2" s="1">
        <v>2015</v>
      </c>
      <c r="J2" s="7">
        <v>2021</v>
      </c>
      <c r="K2" s="1">
        <v>2025</v>
      </c>
      <c r="L2" s="1">
        <v>2030</v>
      </c>
      <c r="M2" s="1">
        <v>2035</v>
      </c>
      <c r="N2" s="1">
        <v>2040</v>
      </c>
      <c r="O2" s="1">
        <v>2045</v>
      </c>
      <c r="P2" s="1">
        <v>2050</v>
      </c>
      <c r="Q2" s="1">
        <v>2055</v>
      </c>
      <c r="R2" s="1">
        <v>2060</v>
      </c>
      <c r="S2" s="1">
        <v>2065</v>
      </c>
      <c r="T2" s="1">
        <v>2070</v>
      </c>
      <c r="U2" s="1">
        <v>2075</v>
      </c>
      <c r="V2" s="1">
        <v>2080</v>
      </c>
      <c r="W2" s="1">
        <v>2085</v>
      </c>
      <c r="X2" s="1">
        <v>2090</v>
      </c>
      <c r="Y2" s="1">
        <v>2095</v>
      </c>
      <c r="Z2" s="1">
        <v>2100</v>
      </c>
      <c r="AA2" s="550" t="s">
        <v>22</v>
      </c>
    </row>
    <row r="3" spans="1:29">
      <c r="A3" t="s">
        <v>1311</v>
      </c>
      <c r="B3" t="s">
        <v>1278</v>
      </c>
      <c r="C3" t="s">
        <v>1160</v>
      </c>
      <c r="D3" t="s">
        <v>1160</v>
      </c>
      <c r="E3" t="s">
        <v>1670</v>
      </c>
      <c r="F3">
        <v>0.36793500000000001</v>
      </c>
      <c r="G3">
        <v>4.2029899999999998</v>
      </c>
      <c r="H3">
        <v>1.8416079999999999</v>
      </c>
      <c r="I3">
        <v>3.9585139999999899</v>
      </c>
      <c r="J3">
        <v>4.5598969999999897</v>
      </c>
      <c r="K3">
        <v>4.8110039999999996</v>
      </c>
      <c r="L3">
        <v>5.3266229999999997</v>
      </c>
      <c r="M3">
        <v>5.6865389999999998</v>
      </c>
      <c r="N3">
        <v>5.9912089999999996</v>
      </c>
      <c r="O3">
        <v>6.1335249999999997</v>
      </c>
      <c r="P3">
        <v>6.0523319999999998</v>
      </c>
      <c r="Q3">
        <v>5.8356462000000002</v>
      </c>
      <c r="R3">
        <v>5.6175197999999904</v>
      </c>
      <c r="S3">
        <v>5.383038</v>
      </c>
      <c r="T3">
        <v>5.1803650000000001</v>
      </c>
      <c r="U3">
        <v>4.9816143999999998</v>
      </c>
      <c r="V3">
        <v>4.8382056000000002</v>
      </c>
      <c r="W3">
        <v>4.6452365000000002</v>
      </c>
      <c r="X3">
        <v>4.4640579999999996</v>
      </c>
      <c r="Y3">
        <v>4.2521947999999998</v>
      </c>
      <c r="Z3">
        <v>4.0055078999999996</v>
      </c>
      <c r="AA3" s="142" t="s">
        <v>1154</v>
      </c>
    </row>
    <row r="4" spans="1:29">
      <c r="A4" t="s">
        <v>1311</v>
      </c>
      <c r="B4" t="s">
        <v>1278</v>
      </c>
      <c r="C4" t="s">
        <v>138</v>
      </c>
      <c r="D4" t="s">
        <v>138</v>
      </c>
      <c r="E4" t="s">
        <v>1670</v>
      </c>
      <c r="F4">
        <v>1.870028E-2</v>
      </c>
      <c r="G4">
        <v>1.9293250000000001E-2</v>
      </c>
      <c r="H4">
        <v>2.2339539999999901E-2</v>
      </c>
      <c r="I4">
        <v>0.75207599999999997</v>
      </c>
      <c r="J4">
        <v>0.46411000000000002</v>
      </c>
      <c r="K4">
        <v>0.62604099999999996</v>
      </c>
      <c r="L4">
        <v>0.6980923</v>
      </c>
      <c r="M4">
        <v>0.7522278</v>
      </c>
      <c r="N4">
        <v>0.79362049999999995</v>
      </c>
      <c r="O4">
        <v>0.8511744</v>
      </c>
      <c r="P4">
        <v>0.89261489999999999</v>
      </c>
      <c r="Q4">
        <v>0.947520899999999</v>
      </c>
      <c r="R4">
        <v>0.94166099999999997</v>
      </c>
      <c r="S4">
        <v>0.92649099999999995</v>
      </c>
      <c r="T4">
        <v>0.92236419999999897</v>
      </c>
      <c r="U4">
        <v>0.94894129999999999</v>
      </c>
      <c r="V4">
        <v>0.98049799999999998</v>
      </c>
      <c r="W4">
        <v>1.005825</v>
      </c>
      <c r="X4">
        <v>1.049104</v>
      </c>
      <c r="Y4">
        <v>1.0968990000000001</v>
      </c>
      <c r="Z4">
        <v>1.1511844999999901</v>
      </c>
      <c r="AA4" s="142" t="s">
        <v>1154</v>
      </c>
    </row>
    <row r="5" spans="1:29">
      <c r="A5" t="s">
        <v>1311</v>
      </c>
      <c r="B5" t="s">
        <v>1278</v>
      </c>
      <c r="C5" t="s">
        <v>134</v>
      </c>
      <c r="D5" t="s">
        <v>134</v>
      </c>
      <c r="E5" t="s">
        <v>1670</v>
      </c>
      <c r="F5">
        <v>5.5095029999999998E-3</v>
      </c>
      <c r="G5">
        <v>1.318454E-2</v>
      </c>
      <c r="H5">
        <v>2.1778530000000001E-2</v>
      </c>
      <c r="I5">
        <v>0.45321600000000001</v>
      </c>
      <c r="J5">
        <v>0.34778700000000001</v>
      </c>
      <c r="K5">
        <v>0.4127535</v>
      </c>
      <c r="L5">
        <v>0.52644159999999995</v>
      </c>
      <c r="M5">
        <v>0.69305050000000001</v>
      </c>
      <c r="N5">
        <v>0.97007460000000001</v>
      </c>
      <c r="O5">
        <v>1.3214762</v>
      </c>
      <c r="P5">
        <v>1.7341124000000001</v>
      </c>
      <c r="Q5">
        <v>2.1438725500000002</v>
      </c>
      <c r="R5">
        <v>2.5117620000000001</v>
      </c>
      <c r="S5">
        <v>2.7529180000000002</v>
      </c>
      <c r="T5">
        <v>2.9388349999999899</v>
      </c>
      <c r="U5">
        <v>3.1074130000000002</v>
      </c>
      <c r="V5">
        <v>3.2745569999999899</v>
      </c>
      <c r="W5">
        <v>3.4196309999999999</v>
      </c>
      <c r="X5">
        <v>3.6071710000000001</v>
      </c>
      <c r="Y5">
        <v>3.814273</v>
      </c>
      <c r="Z5">
        <v>4.0850279999999897</v>
      </c>
      <c r="AA5" s="142" t="s">
        <v>1154</v>
      </c>
    </row>
    <row r="7" spans="1:29">
      <c r="A7" s="563" t="s">
        <v>1669</v>
      </c>
      <c r="B7" s="562"/>
      <c r="C7" s="562"/>
      <c r="D7" s="562"/>
      <c r="E7" s="562"/>
      <c r="F7" s="562"/>
      <c r="G7" s="562"/>
      <c r="H7" s="562"/>
      <c r="I7" s="562"/>
      <c r="J7" s="562"/>
      <c r="K7" s="562"/>
      <c r="L7" s="562"/>
      <c r="M7" s="562"/>
      <c r="N7" s="562"/>
      <c r="O7" s="562"/>
      <c r="P7" s="562"/>
      <c r="Q7" s="562"/>
      <c r="R7" s="562"/>
      <c r="S7" s="562"/>
      <c r="T7" s="562"/>
      <c r="U7" s="562"/>
      <c r="V7" s="562"/>
      <c r="W7" s="562"/>
      <c r="X7" s="626"/>
      <c r="Y7" s="562"/>
      <c r="Z7" s="626"/>
      <c r="AA7" s="626"/>
    </row>
    <row r="8" spans="1:29">
      <c r="A8" s="1" t="s">
        <v>1338</v>
      </c>
      <c r="B8" s="1" t="s">
        <v>1337</v>
      </c>
      <c r="C8" s="1" t="s">
        <v>1336</v>
      </c>
      <c r="D8" s="1" t="s">
        <v>1345</v>
      </c>
      <c r="E8" s="1" t="s">
        <v>1344</v>
      </c>
      <c r="F8" s="1">
        <v>1990</v>
      </c>
      <c r="G8" s="1">
        <v>2005</v>
      </c>
      <c r="H8" s="1">
        <v>2010</v>
      </c>
      <c r="I8" s="1">
        <v>2015</v>
      </c>
      <c r="J8" s="7">
        <v>2021</v>
      </c>
      <c r="K8" s="1">
        <v>2025</v>
      </c>
      <c r="L8" s="1">
        <v>2030</v>
      </c>
      <c r="M8" s="1">
        <v>2035</v>
      </c>
      <c r="N8" s="1">
        <v>2040</v>
      </c>
      <c r="O8" s="1">
        <v>2045</v>
      </c>
      <c r="P8" s="1">
        <v>2050</v>
      </c>
      <c r="Q8" s="1">
        <v>2055</v>
      </c>
      <c r="R8" s="1">
        <v>2060</v>
      </c>
      <c r="S8" s="1">
        <v>2065</v>
      </c>
      <c r="T8" s="1">
        <v>2070</v>
      </c>
      <c r="U8" s="1">
        <v>2075</v>
      </c>
      <c r="V8" s="1">
        <v>2080</v>
      </c>
      <c r="W8" s="1">
        <v>2085</v>
      </c>
      <c r="X8" s="1">
        <v>2090</v>
      </c>
      <c r="Y8" s="1">
        <v>2095</v>
      </c>
      <c r="Z8" s="1">
        <v>2100</v>
      </c>
      <c r="AA8" s="550" t="s">
        <v>22</v>
      </c>
    </row>
    <row r="9" spans="1:29">
      <c r="A9" t="s">
        <v>1311</v>
      </c>
      <c r="B9" t="s">
        <v>1278</v>
      </c>
      <c r="C9" t="s">
        <v>1667</v>
      </c>
      <c r="D9" t="s">
        <v>135</v>
      </c>
      <c r="E9" t="s">
        <v>1668</v>
      </c>
      <c r="F9">
        <v>0</v>
      </c>
      <c r="G9">
        <v>0</v>
      </c>
      <c r="H9">
        <v>0</v>
      </c>
      <c r="I9">
        <v>0</v>
      </c>
      <c r="J9">
        <v>0</v>
      </c>
      <c r="K9">
        <v>2.0640300000000001E-3</v>
      </c>
      <c r="L9">
        <v>6.181975E-2</v>
      </c>
      <c r="M9">
        <v>0.15394725000000001</v>
      </c>
      <c r="N9">
        <v>0.30694676999999998</v>
      </c>
      <c r="O9">
        <v>0.42934480399999903</v>
      </c>
      <c r="P9">
        <v>0.53172398300000001</v>
      </c>
      <c r="Q9">
        <v>0.584418031</v>
      </c>
      <c r="R9">
        <v>0.63753241699999996</v>
      </c>
      <c r="S9">
        <v>0.71836719999999998</v>
      </c>
      <c r="T9">
        <v>0.82665339999999998</v>
      </c>
      <c r="U9">
        <v>0.92840560000000005</v>
      </c>
      <c r="V9">
        <v>1.0296852999999999</v>
      </c>
      <c r="W9">
        <v>1.13342479999999</v>
      </c>
      <c r="X9">
        <v>1.2317203999999999</v>
      </c>
      <c r="Y9">
        <v>1.3171253000000001</v>
      </c>
      <c r="Z9">
        <v>1.4024346999999999</v>
      </c>
      <c r="AA9" s="142" t="s">
        <v>1154</v>
      </c>
    </row>
    <row r="10" spans="1:29">
      <c r="A10" t="s">
        <v>1311</v>
      </c>
      <c r="B10" t="s">
        <v>1278</v>
      </c>
      <c r="C10" t="s">
        <v>1667</v>
      </c>
      <c r="D10" t="s">
        <v>1375</v>
      </c>
      <c r="E10" t="s">
        <v>1665</v>
      </c>
      <c r="F10">
        <v>0</v>
      </c>
      <c r="G10">
        <v>0</v>
      </c>
      <c r="H10">
        <v>0</v>
      </c>
      <c r="I10">
        <v>0</v>
      </c>
      <c r="J10">
        <v>0</v>
      </c>
      <c r="K10">
        <v>2.1136100000000001E-2</v>
      </c>
      <c r="L10">
        <v>0.62835779999999997</v>
      </c>
      <c r="M10">
        <v>1.79769459999999</v>
      </c>
      <c r="N10">
        <v>3.6736656999999999</v>
      </c>
      <c r="O10">
        <v>5.3716483999999998</v>
      </c>
      <c r="P10">
        <v>6.9636291999999997</v>
      </c>
      <c r="Q10">
        <v>8.3865257999999994</v>
      </c>
      <c r="R10">
        <v>9.7583037800000003</v>
      </c>
      <c r="S10">
        <v>10.866963</v>
      </c>
      <c r="T10">
        <v>11.611183</v>
      </c>
      <c r="U10">
        <v>12.059139</v>
      </c>
      <c r="V10">
        <v>12.390377999999901</v>
      </c>
      <c r="W10">
        <v>12.706628</v>
      </c>
      <c r="X10">
        <v>13.239777</v>
      </c>
      <c r="Y10">
        <v>14.009493000000001</v>
      </c>
      <c r="Z10">
        <v>14.849209999999999</v>
      </c>
      <c r="AA10" s="142" t="s">
        <v>1154</v>
      </c>
    </row>
    <row r="11" spans="1:29">
      <c r="A11" t="s">
        <v>1311</v>
      </c>
      <c r="B11" t="s">
        <v>1278</v>
      </c>
      <c r="C11" t="s">
        <v>1322</v>
      </c>
      <c r="D11" t="s">
        <v>1666</v>
      </c>
      <c r="E11" t="s">
        <v>1665</v>
      </c>
      <c r="F11">
        <v>0</v>
      </c>
      <c r="G11">
        <v>0</v>
      </c>
      <c r="H11">
        <v>0</v>
      </c>
      <c r="I11">
        <v>0</v>
      </c>
      <c r="J11">
        <v>0</v>
      </c>
      <c r="K11">
        <v>9.5743400000000006E-3</v>
      </c>
      <c r="L11">
        <v>0.14736827999999999</v>
      </c>
      <c r="M11">
        <v>0.71154541999999998</v>
      </c>
      <c r="N11">
        <v>1.98348575</v>
      </c>
      <c r="O11">
        <v>3.3959660999999999</v>
      </c>
      <c r="P11">
        <v>4.8491179999999998</v>
      </c>
      <c r="Q11">
        <v>6.2290270000000003</v>
      </c>
      <c r="R11">
        <v>7.4801539999999997</v>
      </c>
      <c r="S11">
        <v>8.6948000000000008</v>
      </c>
      <c r="T11">
        <v>9.8287999999999993</v>
      </c>
      <c r="U11">
        <v>10.861329999999899</v>
      </c>
      <c r="V11">
        <v>11.8307</v>
      </c>
      <c r="W11">
        <v>12.8144499999999</v>
      </c>
      <c r="X11">
        <v>13.908429999999999</v>
      </c>
      <c r="Y11">
        <v>15.125349999999999</v>
      </c>
      <c r="Z11">
        <v>16.393170000000001</v>
      </c>
      <c r="AA11" s="142" t="s">
        <v>1154</v>
      </c>
    </row>
    <row r="12" spans="1:29">
      <c r="A12" t="s">
        <v>1311</v>
      </c>
      <c r="B12" t="s">
        <v>1278</v>
      </c>
      <c r="C12" t="s">
        <v>1334</v>
      </c>
      <c r="D12" t="s">
        <v>1606</v>
      </c>
      <c r="E12" t="s">
        <v>1372</v>
      </c>
      <c r="F12">
        <v>2.7711700000000001</v>
      </c>
      <c r="G12">
        <v>4.9398</v>
      </c>
      <c r="H12">
        <v>5.4898400000000001</v>
      </c>
      <c r="I12">
        <v>6.4179300000000001</v>
      </c>
      <c r="J12">
        <v>6.7828799999999996</v>
      </c>
      <c r="K12">
        <v>7.0374299999999996</v>
      </c>
      <c r="L12">
        <v>7.2213260000000004</v>
      </c>
      <c r="M12">
        <v>7.1203459999999996</v>
      </c>
      <c r="N12">
        <v>6.8203610000000001</v>
      </c>
      <c r="O12">
        <v>6.5261189999999996</v>
      </c>
      <c r="P12">
        <v>5.8527800000000001</v>
      </c>
      <c r="Q12">
        <v>5.3160610000000004</v>
      </c>
      <c r="R12">
        <v>5.0106639999999896</v>
      </c>
      <c r="S12">
        <v>4.8391919999999997</v>
      </c>
      <c r="T12">
        <v>4.7114469999999997</v>
      </c>
      <c r="U12">
        <v>4.5717979999999896</v>
      </c>
      <c r="V12">
        <v>4.4127320000000001</v>
      </c>
      <c r="W12">
        <v>4.2446399999999898</v>
      </c>
      <c r="X12">
        <v>4.078557</v>
      </c>
      <c r="Y12">
        <v>3.9154930000000001</v>
      </c>
      <c r="Z12">
        <v>3.7618929999999899</v>
      </c>
      <c r="AA12" s="142" t="s">
        <v>1154</v>
      </c>
    </row>
    <row r="13" spans="1:29">
      <c r="A13" t="s">
        <v>1311</v>
      </c>
      <c r="B13" t="s">
        <v>1278</v>
      </c>
      <c r="C13" t="s">
        <v>1334</v>
      </c>
      <c r="D13" t="s">
        <v>1605</v>
      </c>
      <c r="E13" t="s">
        <v>1375</v>
      </c>
      <c r="F13">
        <v>4.3985900000000001E-2</v>
      </c>
      <c r="G13">
        <v>7.5490000000000002E-2</v>
      </c>
      <c r="H13">
        <v>9.7483E-2</v>
      </c>
      <c r="I13">
        <v>9.5105899999999993E-2</v>
      </c>
      <c r="J13">
        <v>7.9650700000000005E-2</v>
      </c>
      <c r="K13">
        <v>8.0365469999999994E-2</v>
      </c>
      <c r="L13">
        <v>7.5634609999999894E-2</v>
      </c>
      <c r="M13">
        <v>6.7716830000000006E-2</v>
      </c>
      <c r="N13">
        <v>6.101028E-2</v>
      </c>
      <c r="O13">
        <v>5.9929169999999997E-2</v>
      </c>
      <c r="P13">
        <v>5.7791120000000001E-2</v>
      </c>
      <c r="Q13">
        <v>5.6280539999999997E-2</v>
      </c>
      <c r="R13">
        <v>5.4767059999999999E-2</v>
      </c>
      <c r="S13">
        <v>5.1712149999999998E-2</v>
      </c>
      <c r="T13">
        <v>4.7076710000000001E-2</v>
      </c>
      <c r="U13">
        <v>4.1907560000000003E-2</v>
      </c>
      <c r="V13">
        <v>3.7406590000000003E-2</v>
      </c>
      <c r="W13">
        <v>3.4015969999999902E-2</v>
      </c>
      <c r="X13">
        <v>3.1910139999999997E-2</v>
      </c>
      <c r="Y13">
        <v>3.0861759999999998E-2</v>
      </c>
      <c r="Z13">
        <v>3.0338540000000001E-2</v>
      </c>
      <c r="AA13" s="142" t="s">
        <v>1154</v>
      </c>
    </row>
    <row r="14" spans="1:29">
      <c r="A14" t="s">
        <v>1311</v>
      </c>
      <c r="B14" t="s">
        <v>1278</v>
      </c>
      <c r="C14" t="s">
        <v>1334</v>
      </c>
      <c r="D14" t="s">
        <v>1605</v>
      </c>
      <c r="E14" t="s">
        <v>1372</v>
      </c>
      <c r="F14">
        <v>0.69279299999999999</v>
      </c>
      <c r="G14">
        <v>1.23495</v>
      </c>
      <c r="H14">
        <v>1.37246</v>
      </c>
      <c r="I14">
        <v>1.6044799999999999</v>
      </c>
      <c r="J14">
        <v>1.6957199999999999</v>
      </c>
      <c r="K14">
        <v>1.6696869999999999</v>
      </c>
      <c r="L14">
        <v>1.470094</v>
      </c>
      <c r="M14">
        <v>1.1825494000000001</v>
      </c>
      <c r="N14">
        <v>0.95400149999999995</v>
      </c>
      <c r="O14">
        <v>0.91614459999999998</v>
      </c>
      <c r="P14">
        <v>0.84549619999999903</v>
      </c>
      <c r="Q14">
        <v>0.75541210000000003</v>
      </c>
      <c r="R14">
        <v>0.67514960000000002</v>
      </c>
      <c r="S14">
        <v>0.60820989999999997</v>
      </c>
      <c r="T14">
        <v>0.55283059999999995</v>
      </c>
      <c r="U14">
        <v>0.50503569999999998</v>
      </c>
      <c r="V14">
        <v>0.45877849999999998</v>
      </c>
      <c r="W14">
        <v>0.41523520000000003</v>
      </c>
      <c r="X14">
        <v>0.37515690000000002</v>
      </c>
      <c r="Y14">
        <v>0.3391808</v>
      </c>
      <c r="Z14">
        <v>0.30774629999999997</v>
      </c>
      <c r="AA14" s="142" t="s">
        <v>1154</v>
      </c>
    </row>
    <row r="15" spans="1:29">
      <c r="A15" t="s">
        <v>1311</v>
      </c>
      <c r="B15" t="s">
        <v>1278</v>
      </c>
      <c r="C15" t="s">
        <v>1333</v>
      </c>
      <c r="D15" t="s">
        <v>135</v>
      </c>
      <c r="E15" t="s">
        <v>135</v>
      </c>
      <c r="F15">
        <v>1.0821600000000001E-2</v>
      </c>
      <c r="G15">
        <v>0</v>
      </c>
      <c r="H15">
        <v>3.4095399999999998E-2</v>
      </c>
      <c r="I15">
        <v>3.6200599999999999E-2</v>
      </c>
      <c r="J15">
        <v>1.8374399999999999E-2</v>
      </c>
      <c r="K15">
        <v>3.5269200000000001E-2</v>
      </c>
      <c r="L15">
        <v>6.5223400000000001E-2</v>
      </c>
      <c r="M15">
        <v>9.7197199999999997E-2</v>
      </c>
      <c r="N15">
        <v>0.1277875</v>
      </c>
      <c r="O15">
        <v>0.15412252000000001</v>
      </c>
      <c r="P15">
        <v>0.17515277000000001</v>
      </c>
      <c r="Q15">
        <v>0.193086493</v>
      </c>
      <c r="R15">
        <v>0.20757631999999901</v>
      </c>
      <c r="S15">
        <v>0.21834903</v>
      </c>
      <c r="T15">
        <v>0.22512785299999999</v>
      </c>
      <c r="U15">
        <v>0.22784615999999999</v>
      </c>
      <c r="V15">
        <v>0.22641033399999999</v>
      </c>
      <c r="W15">
        <v>0.22160724900000001</v>
      </c>
      <c r="X15">
        <v>0.21441737199999999</v>
      </c>
      <c r="Y15">
        <v>0.20555252799999901</v>
      </c>
      <c r="Z15">
        <v>0.19569971999999999</v>
      </c>
      <c r="AA15" s="142" t="s">
        <v>1154</v>
      </c>
    </row>
    <row r="16" spans="1:29">
      <c r="A16" t="s">
        <v>1311</v>
      </c>
      <c r="B16" t="s">
        <v>1278</v>
      </c>
      <c r="C16" t="s">
        <v>1333</v>
      </c>
      <c r="D16" t="s">
        <v>1160</v>
      </c>
      <c r="E16" t="s">
        <v>1160</v>
      </c>
      <c r="F16">
        <v>9.2804600000000001E-2</v>
      </c>
      <c r="G16">
        <v>0.18712100000000001</v>
      </c>
      <c r="H16">
        <v>0.11737400000000001</v>
      </c>
      <c r="I16">
        <v>0.64428700000000005</v>
      </c>
      <c r="J16">
        <v>0.27635900000000002</v>
      </c>
      <c r="K16">
        <v>0.53005800000000003</v>
      </c>
      <c r="L16">
        <v>0.97918400000000005</v>
      </c>
      <c r="M16">
        <v>1.45795599999999</v>
      </c>
      <c r="N16">
        <v>1.91521399999999</v>
      </c>
      <c r="O16">
        <v>2.3079412000000001</v>
      </c>
      <c r="P16">
        <v>2.6208132000000002</v>
      </c>
      <c r="Q16">
        <v>2.8874725299999899</v>
      </c>
      <c r="R16">
        <v>3.1028893599999998</v>
      </c>
      <c r="S16">
        <v>3.26313925</v>
      </c>
      <c r="T16">
        <v>3.3641171700000001</v>
      </c>
      <c r="U16">
        <v>3.4047788799999998</v>
      </c>
      <c r="V16">
        <v>3.3836308800000001</v>
      </c>
      <c r="W16">
        <v>3.3123927399999999</v>
      </c>
      <c r="X16">
        <v>3.2056077699999999</v>
      </c>
      <c r="Y16">
        <v>3.0738504899999999</v>
      </c>
      <c r="Z16">
        <v>2.9273256999999999</v>
      </c>
      <c r="AA16" s="142" t="s">
        <v>1154</v>
      </c>
    </row>
    <row r="17" spans="1:27">
      <c r="A17" t="s">
        <v>1311</v>
      </c>
      <c r="B17" t="s">
        <v>1278</v>
      </c>
      <c r="C17" t="s">
        <v>1333</v>
      </c>
      <c r="D17" t="s">
        <v>1375</v>
      </c>
      <c r="E17" t="s">
        <v>1375</v>
      </c>
      <c r="F17">
        <v>0</v>
      </c>
      <c r="G17">
        <v>0</v>
      </c>
      <c r="H17">
        <v>2.9351500000000001E-3</v>
      </c>
      <c r="I17">
        <v>3.1581600000000001E-3</v>
      </c>
      <c r="J17">
        <v>0.239283</v>
      </c>
      <c r="K17">
        <v>0.45815499999999998</v>
      </c>
      <c r="L17">
        <v>0.84521800000000002</v>
      </c>
      <c r="M17">
        <v>1.2575780000000001</v>
      </c>
      <c r="N17">
        <v>1.65045</v>
      </c>
      <c r="O17">
        <v>1.9868691000000001</v>
      </c>
      <c r="P17">
        <v>2.2548303999999999</v>
      </c>
      <c r="Q17">
        <v>2.4843970799999999</v>
      </c>
      <c r="R17">
        <v>2.6711375999999998</v>
      </c>
      <c r="S17">
        <v>2.80995291999999</v>
      </c>
      <c r="T17">
        <v>2.8963374499999999</v>
      </c>
      <c r="U17">
        <v>2.9295039300000001</v>
      </c>
      <c r="V17">
        <v>2.90877750999999</v>
      </c>
      <c r="W17">
        <v>2.8450374599999999</v>
      </c>
      <c r="X17">
        <v>2.7526940899999999</v>
      </c>
      <c r="Y17">
        <v>2.6413442699999998</v>
      </c>
      <c r="Z17">
        <v>2.518977</v>
      </c>
      <c r="AA17" s="142" t="s">
        <v>1154</v>
      </c>
    </row>
    <row r="18" spans="1:27">
      <c r="A18" t="s">
        <v>1311</v>
      </c>
      <c r="B18" t="s">
        <v>1278</v>
      </c>
      <c r="C18" t="s">
        <v>1333</v>
      </c>
      <c r="D18" t="s">
        <v>1372</v>
      </c>
      <c r="E18" t="s">
        <v>1372</v>
      </c>
      <c r="F18">
        <v>6.1907200000000003E-2</v>
      </c>
      <c r="G18">
        <v>7.4622499999999994E-2</v>
      </c>
      <c r="H18">
        <v>7.9584199999999994E-2</v>
      </c>
      <c r="I18">
        <v>0.11380800000000001</v>
      </c>
      <c r="J18">
        <v>0.13796800000000001</v>
      </c>
      <c r="K18">
        <v>0.26396699999999901</v>
      </c>
      <c r="L18">
        <v>0.48670999999999998</v>
      </c>
      <c r="M18">
        <v>0.72379700000000002</v>
      </c>
      <c r="N18">
        <v>0.94958769999999904</v>
      </c>
      <c r="O18">
        <v>1.1428153000000001</v>
      </c>
      <c r="P18">
        <v>1.2961314100000001</v>
      </c>
      <c r="Q18">
        <v>1.4261110100000001</v>
      </c>
      <c r="R18">
        <v>1.53087222</v>
      </c>
      <c r="S18">
        <v>1.6085066699999999</v>
      </c>
      <c r="T18">
        <v>1.65708291</v>
      </c>
      <c r="U18">
        <v>1.67619183</v>
      </c>
      <c r="V18">
        <v>1.6649265</v>
      </c>
      <c r="W18">
        <v>1.62893994</v>
      </c>
      <c r="X18">
        <v>1.5755452299999999</v>
      </c>
      <c r="Y18">
        <v>1.5100046</v>
      </c>
      <c r="Z18">
        <v>1.4373582199999999</v>
      </c>
      <c r="AA18" s="142" t="s">
        <v>1154</v>
      </c>
    </row>
    <row r="19" spans="1:27">
      <c r="A19" t="s">
        <v>1311</v>
      </c>
      <c r="B19" t="s">
        <v>1278</v>
      </c>
      <c r="C19" t="s">
        <v>1331</v>
      </c>
      <c r="D19" t="s">
        <v>1375</v>
      </c>
      <c r="E19" t="s">
        <v>1375</v>
      </c>
      <c r="F19">
        <v>2.05105</v>
      </c>
      <c r="G19">
        <v>3.3401200000000002</v>
      </c>
      <c r="H19">
        <v>3.61131</v>
      </c>
      <c r="I19">
        <v>3.7521</v>
      </c>
      <c r="J19">
        <v>4.22133</v>
      </c>
      <c r="K19">
        <v>5.3771399999999998</v>
      </c>
      <c r="L19">
        <v>5.2933799999999902</v>
      </c>
      <c r="M19">
        <v>4.0943557999999998</v>
      </c>
      <c r="N19">
        <v>4.8075279000000002</v>
      </c>
      <c r="O19">
        <v>6.045706</v>
      </c>
      <c r="P19">
        <v>6.9512926000000004</v>
      </c>
      <c r="Q19">
        <v>7.34879221</v>
      </c>
      <c r="R19">
        <v>7.50101833</v>
      </c>
      <c r="S19">
        <v>7.4698926270000001</v>
      </c>
      <c r="T19">
        <v>7.3625895999999997</v>
      </c>
      <c r="U19">
        <v>7.2978977999999897</v>
      </c>
      <c r="V19">
        <v>7.2998444999999901</v>
      </c>
      <c r="W19">
        <v>7.3065448999999996</v>
      </c>
      <c r="X19">
        <v>7.4336749999999903</v>
      </c>
      <c r="Y19">
        <v>7.6099645000000002</v>
      </c>
      <c r="Z19">
        <v>7.7995875999999997</v>
      </c>
      <c r="AA19" s="142" t="s">
        <v>1154</v>
      </c>
    </row>
    <row r="20" spans="1:27">
      <c r="A20" t="s">
        <v>1311</v>
      </c>
      <c r="B20" t="s">
        <v>1278</v>
      </c>
      <c r="C20" t="s">
        <v>1331</v>
      </c>
      <c r="D20" t="s">
        <v>141</v>
      </c>
      <c r="E20" t="s">
        <v>141</v>
      </c>
      <c r="F20">
        <v>0</v>
      </c>
      <c r="G20">
        <v>0</v>
      </c>
      <c r="H20">
        <v>0</v>
      </c>
      <c r="I20">
        <v>0</v>
      </c>
      <c r="J20">
        <v>0</v>
      </c>
      <c r="K20">
        <v>0</v>
      </c>
      <c r="L20" s="625">
        <v>2.77516E-4</v>
      </c>
      <c r="M20" s="625">
        <v>2.2906900000000001E-4</v>
      </c>
      <c r="N20">
        <v>1.444351E-2</v>
      </c>
      <c r="O20">
        <v>3.5839228000000001E-2</v>
      </c>
      <c r="P20">
        <v>3.4700468999999998E-2</v>
      </c>
      <c r="Q20">
        <v>3.1938129799999999E-2</v>
      </c>
      <c r="R20">
        <v>2.4561158499999999E-2</v>
      </c>
      <c r="S20">
        <v>1.328994111E-2</v>
      </c>
      <c r="T20">
        <v>4.5802309999999997E-3</v>
      </c>
      <c r="U20">
        <v>1.1718620000000001E-3</v>
      </c>
      <c r="V20" s="625">
        <v>2.3592400000000001E-4</v>
      </c>
      <c r="W20">
        <v>0</v>
      </c>
      <c r="X20">
        <v>0</v>
      </c>
      <c r="Y20">
        <v>0</v>
      </c>
      <c r="Z20">
        <v>0</v>
      </c>
      <c r="AA20" s="142" t="s">
        <v>1154</v>
      </c>
    </row>
    <row r="21" spans="1:27">
      <c r="A21" t="s">
        <v>1311</v>
      </c>
      <c r="B21" t="s">
        <v>1278</v>
      </c>
      <c r="C21" t="s">
        <v>1331</v>
      </c>
      <c r="D21" t="s">
        <v>1372</v>
      </c>
      <c r="E21" t="s">
        <v>1372</v>
      </c>
      <c r="F21">
        <v>3.8781099999999999</v>
      </c>
      <c r="G21">
        <v>6.31548</v>
      </c>
      <c r="H21">
        <v>6.8282499999999997</v>
      </c>
      <c r="I21">
        <v>7.0944599999999998</v>
      </c>
      <c r="J21">
        <v>7.9816900000000004</v>
      </c>
      <c r="K21">
        <v>8.8478899999999996</v>
      </c>
      <c r="L21">
        <v>9.4088598000000001</v>
      </c>
      <c r="M21">
        <v>8.5525606999999901</v>
      </c>
      <c r="N21">
        <v>7.3976433999999998</v>
      </c>
      <c r="O21">
        <v>3.6375975999999999</v>
      </c>
      <c r="P21">
        <v>1.175475</v>
      </c>
      <c r="Q21">
        <v>0.29423129999999997</v>
      </c>
      <c r="R21">
        <v>4.3631789999999997E-2</v>
      </c>
      <c r="S21" s="625">
        <v>7.1792199999999996E-4</v>
      </c>
      <c r="T21">
        <v>0</v>
      </c>
      <c r="U21">
        <v>0</v>
      </c>
      <c r="V21">
        <v>0</v>
      </c>
      <c r="W21">
        <v>0</v>
      </c>
      <c r="X21">
        <v>0</v>
      </c>
      <c r="Y21">
        <v>0</v>
      </c>
      <c r="Z21">
        <v>0</v>
      </c>
      <c r="AA21" s="142" t="s">
        <v>1154</v>
      </c>
    </row>
    <row r="22" spans="1:27">
      <c r="A22" t="s">
        <v>1311</v>
      </c>
      <c r="B22" t="s">
        <v>1278</v>
      </c>
      <c r="C22" t="s">
        <v>1330</v>
      </c>
      <c r="D22" t="s">
        <v>1330</v>
      </c>
      <c r="E22" t="s">
        <v>1330</v>
      </c>
      <c r="F22">
        <v>6.6639999999999997</v>
      </c>
      <c r="G22">
        <v>19.72</v>
      </c>
      <c r="H22">
        <v>27.88</v>
      </c>
      <c r="I22">
        <v>27.88</v>
      </c>
      <c r="J22">
        <v>27.88</v>
      </c>
      <c r="K22">
        <v>33.336199999999998</v>
      </c>
      <c r="L22">
        <v>41.18824</v>
      </c>
      <c r="M22">
        <v>47.376589999999901</v>
      </c>
      <c r="N22">
        <v>52.55527</v>
      </c>
      <c r="O22">
        <v>56.772709999999996</v>
      </c>
      <c r="P22">
        <v>60.228560000000002</v>
      </c>
      <c r="Q22">
        <v>63.297786000000002</v>
      </c>
      <c r="R22">
        <v>65.890704099999994</v>
      </c>
      <c r="S22">
        <v>67.927778200000006</v>
      </c>
      <c r="T22">
        <v>69.410567999999998</v>
      </c>
      <c r="U22">
        <v>70.356901999999906</v>
      </c>
      <c r="V22">
        <v>70.800027999999998</v>
      </c>
      <c r="W22">
        <v>70.813108</v>
      </c>
      <c r="X22">
        <v>70.500377999999998</v>
      </c>
      <c r="Y22">
        <v>69.929803000000007</v>
      </c>
      <c r="Z22">
        <v>69.178472999999997</v>
      </c>
      <c r="AA22" s="142" t="s">
        <v>1154</v>
      </c>
    </row>
    <row r="23" spans="1:27">
      <c r="A23" t="s">
        <v>1311</v>
      </c>
      <c r="B23" t="s">
        <v>1278</v>
      </c>
      <c r="C23" t="s">
        <v>1329</v>
      </c>
      <c r="D23" t="s">
        <v>1160</v>
      </c>
      <c r="E23" t="s">
        <v>1160</v>
      </c>
      <c r="F23">
        <v>2.8637999999999999</v>
      </c>
      <c r="G23">
        <v>1.9884299999999999</v>
      </c>
      <c r="H23">
        <v>2.35527</v>
      </c>
      <c r="I23">
        <v>1.6215999999999999</v>
      </c>
      <c r="J23">
        <v>1.0147900000000001</v>
      </c>
      <c r="K23">
        <v>1.0933390999999999</v>
      </c>
      <c r="L23">
        <v>1.2114834000000001</v>
      </c>
      <c r="M23">
        <v>1.3667549000000001</v>
      </c>
      <c r="N23">
        <v>1.6304254999999901</v>
      </c>
      <c r="O23">
        <v>1.9980514999999901</v>
      </c>
      <c r="P23">
        <v>2.3341899000000002</v>
      </c>
      <c r="Q23">
        <v>2.5432165900000001</v>
      </c>
      <c r="R23">
        <v>2.7377536419999999</v>
      </c>
      <c r="S23">
        <v>2.9232853300000001</v>
      </c>
      <c r="T23">
        <v>3.1009277147000001</v>
      </c>
      <c r="U23">
        <v>3.2863879896999899</v>
      </c>
      <c r="V23">
        <v>3.4862777325200001</v>
      </c>
      <c r="W23">
        <v>3.6939163242249999</v>
      </c>
      <c r="X23">
        <v>3.8874004766769898</v>
      </c>
      <c r="Y23">
        <v>4.0485469078099996</v>
      </c>
      <c r="Z23">
        <v>4.1841019194999998</v>
      </c>
      <c r="AA23" s="142" t="s">
        <v>1154</v>
      </c>
    </row>
    <row r="24" spans="1:27">
      <c r="A24" t="s">
        <v>1311</v>
      </c>
      <c r="B24" t="s">
        <v>1278</v>
      </c>
      <c r="C24" t="s">
        <v>1329</v>
      </c>
      <c r="D24" t="s">
        <v>1372</v>
      </c>
      <c r="E24" t="s">
        <v>1372</v>
      </c>
      <c r="F24">
        <v>0</v>
      </c>
      <c r="G24">
        <v>0.35087299999999999</v>
      </c>
      <c r="H24">
        <v>0</v>
      </c>
      <c r="I24">
        <v>0</v>
      </c>
      <c r="J24">
        <v>0.16733899999999999</v>
      </c>
      <c r="K24">
        <v>0.17911269999999899</v>
      </c>
      <c r="L24">
        <v>0.19760319999999901</v>
      </c>
      <c r="M24">
        <v>0.222853</v>
      </c>
      <c r="N24">
        <v>0.26613320000000001</v>
      </c>
      <c r="O24">
        <v>0.32720501000000002</v>
      </c>
      <c r="P24">
        <v>0.38281329999999902</v>
      </c>
      <c r="Q24">
        <v>0.41343969600000002</v>
      </c>
      <c r="R24">
        <v>0.440253118</v>
      </c>
      <c r="S24">
        <v>0.46289133049999998</v>
      </c>
      <c r="T24">
        <v>0.48271369762999999</v>
      </c>
      <c r="U24">
        <v>0.50448145363999997</v>
      </c>
      <c r="V24">
        <v>0.52780973421999999</v>
      </c>
      <c r="W24">
        <v>0.54969718508999998</v>
      </c>
      <c r="X24">
        <v>0.56853578980700004</v>
      </c>
      <c r="Y24">
        <v>0.58282573478499999</v>
      </c>
      <c r="Z24">
        <v>0.593555573856</v>
      </c>
      <c r="AA24" s="142" t="s">
        <v>1154</v>
      </c>
    </row>
    <row r="25" spans="1:27">
      <c r="A25" t="s">
        <v>1311</v>
      </c>
      <c r="B25" t="s">
        <v>1278</v>
      </c>
      <c r="C25" t="s">
        <v>1328</v>
      </c>
      <c r="D25" t="s">
        <v>1375</v>
      </c>
      <c r="E25" t="s">
        <v>1375</v>
      </c>
      <c r="F25">
        <v>1.7737799999999999</v>
      </c>
      <c r="G25">
        <v>3.2335500000000001</v>
      </c>
      <c r="H25">
        <v>6.0203300000000004</v>
      </c>
      <c r="I25">
        <v>9.9366599999999998</v>
      </c>
      <c r="J25">
        <v>10.2719</v>
      </c>
      <c r="K25">
        <v>11.3363</v>
      </c>
      <c r="L25">
        <v>12.4285</v>
      </c>
      <c r="M25">
        <v>13.436400000000001</v>
      </c>
      <c r="N25">
        <v>14.1655</v>
      </c>
      <c r="O25">
        <v>14.704700000000001</v>
      </c>
      <c r="P25">
        <v>15.470599999999999</v>
      </c>
      <c r="Q25">
        <v>16.4603</v>
      </c>
      <c r="R25">
        <v>17.2362</v>
      </c>
      <c r="S25">
        <v>17.683700000000002</v>
      </c>
      <c r="T25">
        <v>17.930199999999999</v>
      </c>
      <c r="U25">
        <v>18.183800000000002</v>
      </c>
      <c r="V25">
        <v>18.4664</v>
      </c>
      <c r="W25">
        <v>18.6569</v>
      </c>
      <c r="X25">
        <v>18.8856</v>
      </c>
      <c r="Y25">
        <v>19.073399999999999</v>
      </c>
      <c r="Z25">
        <v>19.114799999999999</v>
      </c>
      <c r="AA25" s="142" t="s">
        <v>1154</v>
      </c>
    </row>
    <row r="26" spans="1:27">
      <c r="A26" t="s">
        <v>1311</v>
      </c>
      <c r="B26" t="s">
        <v>1278</v>
      </c>
      <c r="C26" t="s">
        <v>1457</v>
      </c>
      <c r="D26" t="s">
        <v>1375</v>
      </c>
      <c r="E26" t="s">
        <v>1375</v>
      </c>
      <c r="F26">
        <v>0</v>
      </c>
      <c r="G26">
        <v>0</v>
      </c>
      <c r="H26">
        <v>1.9258899999999999E-2</v>
      </c>
      <c r="I26">
        <v>6.8433400000000005E-2</v>
      </c>
      <c r="J26">
        <v>0.15476699999999999</v>
      </c>
      <c r="K26">
        <v>0.21183299999999999</v>
      </c>
      <c r="L26">
        <v>0.306398</v>
      </c>
      <c r="M26">
        <v>0.40667900000000001</v>
      </c>
      <c r="N26">
        <v>0.50644299999999998</v>
      </c>
      <c r="O26">
        <v>0.60324699999999998</v>
      </c>
      <c r="P26">
        <v>0.69732799999999995</v>
      </c>
      <c r="Q26">
        <v>0.788381</v>
      </c>
      <c r="R26">
        <v>0.86450499999999997</v>
      </c>
      <c r="S26">
        <v>0.91596900000000003</v>
      </c>
      <c r="T26">
        <v>0.94826699999999997</v>
      </c>
      <c r="U26">
        <v>0.96744200000000002</v>
      </c>
      <c r="V26">
        <v>0.97672000000000003</v>
      </c>
      <c r="W26">
        <v>0.97896700000000003</v>
      </c>
      <c r="X26">
        <v>0.97864300000000004</v>
      </c>
      <c r="Y26">
        <v>0.97269799999999995</v>
      </c>
      <c r="Z26">
        <v>0.96451500000000001</v>
      </c>
      <c r="AA26" s="142" t="s">
        <v>1154</v>
      </c>
    </row>
    <row r="27" spans="1:27">
      <c r="A27" t="s">
        <v>1311</v>
      </c>
      <c r="B27" t="s">
        <v>1278</v>
      </c>
      <c r="C27" t="s">
        <v>1456</v>
      </c>
      <c r="D27" t="s">
        <v>135</v>
      </c>
      <c r="E27" t="s">
        <v>135</v>
      </c>
      <c r="F27">
        <v>1.50579</v>
      </c>
      <c r="G27">
        <v>1.8562399999999999</v>
      </c>
      <c r="H27">
        <v>1.9910300000000001</v>
      </c>
      <c r="I27">
        <v>2.2413500000000002</v>
      </c>
      <c r="J27">
        <v>2.6774900000000001</v>
      </c>
      <c r="K27">
        <v>3.3672900000000001</v>
      </c>
      <c r="L27">
        <v>4.22818</v>
      </c>
      <c r="M27">
        <v>4.7384000000000004</v>
      </c>
      <c r="N27">
        <v>5.1351800000000001</v>
      </c>
      <c r="O27">
        <v>5.3612500000000001</v>
      </c>
      <c r="P27">
        <v>5.2108999999999996</v>
      </c>
      <c r="Q27">
        <v>4.7194000000000003</v>
      </c>
      <c r="R27">
        <v>4.2184999999999997</v>
      </c>
      <c r="S27">
        <v>3.8039499999999999</v>
      </c>
      <c r="T27">
        <v>3.4350000000000001</v>
      </c>
      <c r="U27">
        <v>3.0906899999999999</v>
      </c>
      <c r="V27">
        <v>2.7660100000000001</v>
      </c>
      <c r="W27">
        <v>2.5001099999999998</v>
      </c>
      <c r="X27">
        <v>2.2374700000000001</v>
      </c>
      <c r="Y27">
        <v>2.0011999999999999</v>
      </c>
      <c r="Z27">
        <v>1.8147599999999999</v>
      </c>
      <c r="AA27" s="142" t="s">
        <v>1154</v>
      </c>
    </row>
    <row r="28" spans="1:27">
      <c r="A28" t="s">
        <v>1311</v>
      </c>
      <c r="B28" t="s">
        <v>1278</v>
      </c>
      <c r="C28" t="s">
        <v>1456</v>
      </c>
      <c r="D28" t="s">
        <v>1160</v>
      </c>
      <c r="E28" t="s">
        <v>1160</v>
      </c>
      <c r="F28">
        <v>7.9125899999999998</v>
      </c>
      <c r="G28">
        <v>6.5321199999999999</v>
      </c>
      <c r="H28">
        <v>10.904400000000001</v>
      </c>
      <c r="I28">
        <v>9.8667400000000001</v>
      </c>
      <c r="J28">
        <v>12.116899999999999</v>
      </c>
      <c r="K28">
        <v>13.0489</v>
      </c>
      <c r="L28">
        <v>13.7948</v>
      </c>
      <c r="M28">
        <v>14.1038</v>
      </c>
      <c r="N28">
        <v>14.2902</v>
      </c>
      <c r="O28">
        <v>14.0307</v>
      </c>
      <c r="P28">
        <v>13.2791</v>
      </c>
      <c r="Q28">
        <v>12.4123</v>
      </c>
      <c r="R28">
        <v>11.3089</v>
      </c>
      <c r="S28">
        <v>10.3683</v>
      </c>
      <c r="T28">
        <v>9.5263100000000005</v>
      </c>
      <c r="U28">
        <v>8.6952999999999996</v>
      </c>
      <c r="V28">
        <v>7.9533100000000001</v>
      </c>
      <c r="W28">
        <v>7.3651299999999997</v>
      </c>
      <c r="X28">
        <v>6.7139899999999999</v>
      </c>
      <c r="Y28">
        <v>6.0984999999999996</v>
      </c>
      <c r="Z28">
        <v>5.6177799999999998</v>
      </c>
      <c r="AA28" s="142" t="s">
        <v>1154</v>
      </c>
    </row>
    <row r="29" spans="1:27">
      <c r="A29" t="s">
        <v>1311</v>
      </c>
      <c r="B29" t="s">
        <v>1278</v>
      </c>
      <c r="C29" t="s">
        <v>1456</v>
      </c>
      <c r="D29" t="s">
        <v>1375</v>
      </c>
      <c r="E29" t="s">
        <v>1375</v>
      </c>
      <c r="F29">
        <v>0</v>
      </c>
      <c r="G29">
        <v>0</v>
      </c>
      <c r="H29">
        <v>0.17332800000000001</v>
      </c>
      <c r="I29">
        <v>0.61589700000000003</v>
      </c>
      <c r="J29">
        <v>1.3929100000000001</v>
      </c>
      <c r="K29">
        <v>2.0415100000000002</v>
      </c>
      <c r="L29">
        <v>3.05104</v>
      </c>
      <c r="M29">
        <v>4.1290699999999996</v>
      </c>
      <c r="N29">
        <v>5.15008</v>
      </c>
      <c r="O29">
        <v>6.1068100000000003</v>
      </c>
      <c r="P29">
        <v>7.0901500000000004</v>
      </c>
      <c r="Q29">
        <v>8.1236599999999992</v>
      </c>
      <c r="R29">
        <v>8.8751200000000008</v>
      </c>
      <c r="S29">
        <v>9.1106700000000007</v>
      </c>
      <c r="T29">
        <v>9.0670900000000003</v>
      </c>
      <c r="U29">
        <v>8.9990000000000006</v>
      </c>
      <c r="V29">
        <v>9.0070499999999996</v>
      </c>
      <c r="W29">
        <v>9.0782900000000009</v>
      </c>
      <c r="X29">
        <v>9.3380899999999993</v>
      </c>
      <c r="Y29">
        <v>9.6676900000000003</v>
      </c>
      <c r="Z29">
        <v>9.9616500000000006</v>
      </c>
      <c r="AA29" s="142" t="s">
        <v>1154</v>
      </c>
    </row>
    <row r="30" spans="1:27">
      <c r="A30" t="s">
        <v>1311</v>
      </c>
      <c r="B30" t="s">
        <v>1278</v>
      </c>
      <c r="C30" t="s">
        <v>1456</v>
      </c>
      <c r="D30" t="s">
        <v>1372</v>
      </c>
      <c r="E30" t="s">
        <v>1372</v>
      </c>
      <c r="F30">
        <v>0.204289</v>
      </c>
      <c r="G30">
        <v>2.9150200000000002</v>
      </c>
      <c r="H30">
        <v>5.5150100000000002</v>
      </c>
      <c r="I30">
        <v>5.6428200000000004</v>
      </c>
      <c r="J30">
        <v>6.9126200000000004</v>
      </c>
      <c r="K30">
        <v>6.9236500000000003</v>
      </c>
      <c r="L30">
        <v>8.0032700000000006</v>
      </c>
      <c r="M30">
        <v>8.6812500000000004</v>
      </c>
      <c r="N30">
        <v>8.9975500000000004</v>
      </c>
      <c r="O30">
        <v>9.0194700000000001</v>
      </c>
      <c r="P30">
        <v>8.6489499999999992</v>
      </c>
      <c r="Q30">
        <v>7.7880700000000003</v>
      </c>
      <c r="R30">
        <v>7.1576000000000004</v>
      </c>
      <c r="S30">
        <v>6.51959</v>
      </c>
      <c r="T30">
        <v>5.9184599999999996</v>
      </c>
      <c r="U30">
        <v>5.3365</v>
      </c>
      <c r="V30">
        <v>4.7485299999999997</v>
      </c>
      <c r="W30">
        <v>4.23447</v>
      </c>
      <c r="X30">
        <v>3.7753000000000001</v>
      </c>
      <c r="Y30">
        <v>3.367</v>
      </c>
      <c r="Z30">
        <v>3.0257700000000001</v>
      </c>
      <c r="AA30" s="142" t="s">
        <v>1154</v>
      </c>
    </row>
    <row r="31" spans="1:27">
      <c r="A31" t="s">
        <v>1311</v>
      </c>
      <c r="B31" t="s">
        <v>1278</v>
      </c>
      <c r="C31" t="s">
        <v>1327</v>
      </c>
      <c r="D31" t="s">
        <v>1606</v>
      </c>
      <c r="E31" t="s">
        <v>1372</v>
      </c>
      <c r="F31">
        <v>0</v>
      </c>
      <c r="G31">
        <v>0</v>
      </c>
      <c r="H31">
        <v>0.24876300000000001</v>
      </c>
      <c r="I31">
        <v>0.20937800000000001</v>
      </c>
      <c r="J31">
        <v>0.47980400000000001</v>
      </c>
      <c r="K31">
        <v>0.54667299999999996</v>
      </c>
      <c r="L31">
        <v>0.61546299999999998</v>
      </c>
      <c r="M31">
        <v>0.6500165</v>
      </c>
      <c r="N31">
        <v>0.65576499999999904</v>
      </c>
      <c r="O31">
        <v>0.65430929999999998</v>
      </c>
      <c r="P31">
        <v>0.61247209999999996</v>
      </c>
      <c r="Q31">
        <v>0.5858276</v>
      </c>
      <c r="R31">
        <v>0.58292560000000004</v>
      </c>
      <c r="S31">
        <v>0.59180750000000004</v>
      </c>
      <c r="T31">
        <v>0.60207359999999999</v>
      </c>
      <c r="U31">
        <v>0.60747090000000004</v>
      </c>
      <c r="V31">
        <v>0.60716779999999904</v>
      </c>
      <c r="W31">
        <v>0.60201870000000002</v>
      </c>
      <c r="X31">
        <v>0.59334569999999998</v>
      </c>
      <c r="Y31">
        <v>0.5814279</v>
      </c>
      <c r="Z31">
        <v>0.56768459999999998</v>
      </c>
      <c r="AA31" s="142" t="s">
        <v>1154</v>
      </c>
    </row>
    <row r="32" spans="1:27">
      <c r="A32" t="s">
        <v>1311</v>
      </c>
      <c r="B32" t="s">
        <v>1278</v>
      </c>
      <c r="C32" t="s">
        <v>1327</v>
      </c>
      <c r="D32" t="s">
        <v>1605</v>
      </c>
      <c r="E32" t="s">
        <v>1372</v>
      </c>
      <c r="F32">
        <v>0</v>
      </c>
      <c r="G32">
        <v>0</v>
      </c>
      <c r="H32">
        <v>6.2190700000000002E-2</v>
      </c>
      <c r="I32">
        <v>5.2345099999999999E-2</v>
      </c>
      <c r="J32">
        <v>0.11995</v>
      </c>
      <c r="K32">
        <v>0.1373549</v>
      </c>
      <c r="L32">
        <v>0.163297199999999</v>
      </c>
      <c r="M32">
        <v>0.1931764</v>
      </c>
      <c r="N32">
        <v>0.22759425999999999</v>
      </c>
      <c r="O32">
        <v>0.2642195</v>
      </c>
      <c r="P32">
        <v>0.30146659999999997</v>
      </c>
      <c r="Q32">
        <v>0.334155699999999</v>
      </c>
      <c r="R32">
        <v>0.36555850000000001</v>
      </c>
      <c r="S32">
        <v>0.39463159999999903</v>
      </c>
      <c r="T32">
        <v>0.42260169999999903</v>
      </c>
      <c r="U32">
        <v>0.44881260000000001</v>
      </c>
      <c r="V32">
        <v>0.471775</v>
      </c>
      <c r="W32">
        <v>0.49240319999999999</v>
      </c>
      <c r="X32">
        <v>0.51165189999999905</v>
      </c>
      <c r="Y32">
        <v>0.53001829999999905</v>
      </c>
      <c r="Z32">
        <v>0.54885839999999997</v>
      </c>
      <c r="AA32" s="142" t="s">
        <v>1154</v>
      </c>
    </row>
    <row r="33" spans="1:27">
      <c r="A33" t="s">
        <v>1311</v>
      </c>
      <c r="B33" t="s">
        <v>1278</v>
      </c>
      <c r="C33" t="s">
        <v>1455</v>
      </c>
      <c r="D33" t="s">
        <v>1375</v>
      </c>
      <c r="E33" t="s">
        <v>1664</v>
      </c>
      <c r="F33" s="625">
        <v>1.54841E-5</v>
      </c>
      <c r="G33" s="625">
        <v>4.1986200000000001E-5</v>
      </c>
      <c r="H33" s="625">
        <v>2.9181899999999999E-5</v>
      </c>
      <c r="I33">
        <v>4.3870999999999997E-3</v>
      </c>
      <c r="J33">
        <v>7.9767699999999993E-3</v>
      </c>
      <c r="K33">
        <v>1.46806E-2</v>
      </c>
      <c r="L33">
        <v>2.1845199999999999E-2</v>
      </c>
      <c r="M33">
        <v>2.8696200000000002E-2</v>
      </c>
      <c r="N33">
        <v>3.6260300000000002E-2</v>
      </c>
      <c r="O33">
        <v>4.4938400000000003E-2</v>
      </c>
      <c r="P33">
        <v>5.5707600000000003E-2</v>
      </c>
      <c r="Q33">
        <v>6.8059499999999995E-2</v>
      </c>
      <c r="R33">
        <v>8.17108E-2</v>
      </c>
      <c r="S33">
        <v>9.11574E-2</v>
      </c>
      <c r="T33">
        <v>9.6858799999999995E-2</v>
      </c>
      <c r="U33">
        <v>0.10112599999999999</v>
      </c>
      <c r="V33">
        <v>0.104448</v>
      </c>
      <c r="W33">
        <v>0.107137</v>
      </c>
      <c r="X33">
        <v>0.11208</v>
      </c>
      <c r="Y33">
        <v>0.117696</v>
      </c>
      <c r="Z33">
        <v>0.121645</v>
      </c>
      <c r="AA33" s="142" t="s">
        <v>1154</v>
      </c>
    </row>
    <row r="34" spans="1:27">
      <c r="A34" t="s">
        <v>1311</v>
      </c>
      <c r="B34" t="s">
        <v>1278</v>
      </c>
      <c r="C34" t="s">
        <v>1455</v>
      </c>
      <c r="D34" t="s">
        <v>1372</v>
      </c>
      <c r="E34" t="s">
        <v>1664</v>
      </c>
      <c r="F34" s="625">
        <v>1.8413199999999999E-4</v>
      </c>
      <c r="G34" s="625">
        <v>3.0373800000000001E-4</v>
      </c>
      <c r="H34" s="625">
        <v>3.5429400000000001E-4</v>
      </c>
      <c r="I34">
        <v>4.2345300000000002E-2</v>
      </c>
      <c r="J34">
        <v>3.7390600000000003E-2</v>
      </c>
      <c r="K34">
        <v>6.3111399999999998E-2</v>
      </c>
      <c r="L34">
        <v>9.1788099999999997E-2</v>
      </c>
      <c r="M34">
        <v>0.11777</v>
      </c>
      <c r="N34">
        <v>0.147089</v>
      </c>
      <c r="O34">
        <v>0.180311</v>
      </c>
      <c r="P34">
        <v>0.21623300000000001</v>
      </c>
      <c r="Q34">
        <v>0.24923600000000001</v>
      </c>
      <c r="R34">
        <v>0.29183799999999999</v>
      </c>
      <c r="S34">
        <v>0.32873599999999997</v>
      </c>
      <c r="T34">
        <v>0.35776000000000002</v>
      </c>
      <c r="U34">
        <v>0.379029</v>
      </c>
      <c r="V34">
        <v>0.38948500000000003</v>
      </c>
      <c r="W34">
        <v>0.39432800000000001</v>
      </c>
      <c r="X34">
        <v>0.397702</v>
      </c>
      <c r="Y34">
        <v>0.397731</v>
      </c>
      <c r="Z34">
        <v>0.39395400000000003</v>
      </c>
      <c r="AA34" s="142" t="s">
        <v>1154</v>
      </c>
    </row>
    <row r="35" spans="1:27">
      <c r="A35" t="s">
        <v>1311</v>
      </c>
      <c r="B35" t="s">
        <v>1278</v>
      </c>
      <c r="C35" t="s">
        <v>1660</v>
      </c>
      <c r="D35" t="s">
        <v>1659</v>
      </c>
      <c r="E35" t="s">
        <v>1663</v>
      </c>
      <c r="F35">
        <v>0</v>
      </c>
      <c r="G35">
        <v>0</v>
      </c>
      <c r="H35">
        <v>0</v>
      </c>
      <c r="I35">
        <v>0</v>
      </c>
      <c r="J35">
        <v>0</v>
      </c>
      <c r="K35">
        <v>0</v>
      </c>
      <c r="L35">
        <v>5.7493300000000004E-3</v>
      </c>
      <c r="M35">
        <v>1.26837799999999E-2</v>
      </c>
      <c r="N35">
        <v>2.358147E-2</v>
      </c>
      <c r="O35">
        <v>3.6949379999999997E-2</v>
      </c>
      <c r="P35">
        <v>5.4229819999999998E-2</v>
      </c>
      <c r="Q35">
        <v>7.2900809999999996E-2</v>
      </c>
      <c r="R35">
        <v>9.5641749999999998E-2</v>
      </c>
      <c r="S35">
        <v>0.11821687</v>
      </c>
      <c r="T35">
        <v>0.14206572000000001</v>
      </c>
      <c r="U35">
        <v>0.16349663</v>
      </c>
      <c r="V35">
        <v>0.18579083999999901</v>
      </c>
      <c r="W35">
        <v>0.21509242000000001</v>
      </c>
      <c r="X35">
        <v>0.24065181999999999</v>
      </c>
      <c r="Y35">
        <v>0.26327970000000001</v>
      </c>
      <c r="Z35">
        <v>0.28611710000000001</v>
      </c>
      <c r="AA35" s="142" t="s">
        <v>1154</v>
      </c>
    </row>
    <row r="36" spans="1:27">
      <c r="A36" t="s">
        <v>1311</v>
      </c>
      <c r="B36" t="s">
        <v>1278</v>
      </c>
      <c r="C36" t="s">
        <v>1660</v>
      </c>
      <c r="D36" t="s">
        <v>1659</v>
      </c>
      <c r="E36" t="s">
        <v>1662</v>
      </c>
      <c r="F36">
        <v>0</v>
      </c>
      <c r="G36">
        <v>0</v>
      </c>
      <c r="H36">
        <v>0</v>
      </c>
      <c r="I36">
        <v>0</v>
      </c>
      <c r="J36">
        <v>0</v>
      </c>
      <c r="K36">
        <v>0</v>
      </c>
      <c r="L36">
        <v>6.4165100000000003E-3</v>
      </c>
      <c r="M36">
        <v>1.067486E-2</v>
      </c>
      <c r="N36">
        <v>1.5376269999999999E-2</v>
      </c>
      <c r="O36">
        <v>1.8197379999999999E-2</v>
      </c>
      <c r="P36">
        <v>1.8776129999999999E-2</v>
      </c>
      <c r="Q36">
        <v>1.7097370000000001E-2</v>
      </c>
      <c r="R36">
        <v>1.49513099999999E-2</v>
      </c>
      <c r="S36">
        <v>1.26367169999999E-2</v>
      </c>
      <c r="T36">
        <v>1.1074196999999999E-2</v>
      </c>
      <c r="U36">
        <v>9.6613839999999899E-3</v>
      </c>
      <c r="V36">
        <v>9.0892860000000002E-3</v>
      </c>
      <c r="W36">
        <v>9.4498370000000009E-3</v>
      </c>
      <c r="X36">
        <v>8.9861630000000001E-3</v>
      </c>
      <c r="Y36">
        <v>8.4362589999999998E-3</v>
      </c>
      <c r="Z36">
        <v>8.3566679999999994E-3</v>
      </c>
      <c r="AA36" s="142" t="s">
        <v>1154</v>
      </c>
    </row>
    <row r="37" spans="1:27">
      <c r="A37" t="s">
        <v>1311</v>
      </c>
      <c r="B37" t="s">
        <v>1278</v>
      </c>
      <c r="C37" t="s">
        <v>1660</v>
      </c>
      <c r="D37" t="s">
        <v>1659</v>
      </c>
      <c r="E37" t="s">
        <v>1661</v>
      </c>
      <c r="F37">
        <v>0</v>
      </c>
      <c r="G37">
        <v>0</v>
      </c>
      <c r="H37">
        <v>0</v>
      </c>
      <c r="I37">
        <v>0</v>
      </c>
      <c r="J37">
        <v>0</v>
      </c>
      <c r="K37">
        <v>0</v>
      </c>
      <c r="L37">
        <v>0.226881</v>
      </c>
      <c r="M37">
        <v>0.51299899999999998</v>
      </c>
      <c r="N37">
        <v>0.96202100000000002</v>
      </c>
      <c r="O37">
        <v>1.5166659999999901</v>
      </c>
      <c r="P37">
        <v>2.2357100000000001</v>
      </c>
      <c r="Q37">
        <v>3.0171559999999999</v>
      </c>
      <c r="R37">
        <v>3.9664979999999899</v>
      </c>
      <c r="S37">
        <v>4.9110899999999997</v>
      </c>
      <c r="T37">
        <v>5.9076430000000002</v>
      </c>
      <c r="U37">
        <v>6.8097890000000003</v>
      </c>
      <c r="V37">
        <v>7.7465539999999997</v>
      </c>
      <c r="W37">
        <v>8.9647539999999992</v>
      </c>
      <c r="X37">
        <v>10.0359959999999</v>
      </c>
      <c r="Y37">
        <v>10.988690999999999</v>
      </c>
      <c r="Z37">
        <v>11.9433489999999</v>
      </c>
      <c r="AA37" s="142" t="s">
        <v>1154</v>
      </c>
    </row>
    <row r="38" spans="1:27">
      <c r="A38" t="s">
        <v>1311</v>
      </c>
      <c r="B38" t="s">
        <v>1278</v>
      </c>
      <c r="C38" t="s">
        <v>1660</v>
      </c>
      <c r="D38" t="s">
        <v>1659</v>
      </c>
      <c r="E38" t="s">
        <v>1658</v>
      </c>
      <c r="F38">
        <v>0</v>
      </c>
      <c r="G38">
        <v>0</v>
      </c>
      <c r="H38">
        <v>0</v>
      </c>
      <c r="I38">
        <v>0</v>
      </c>
      <c r="J38">
        <v>0</v>
      </c>
      <c r="K38">
        <v>0</v>
      </c>
      <c r="L38">
        <v>8.1491600000000008E-3</v>
      </c>
      <c r="M38">
        <v>1.849543E-2</v>
      </c>
      <c r="N38">
        <v>3.481004E-2</v>
      </c>
      <c r="O38">
        <v>5.5084889999999997E-2</v>
      </c>
      <c r="P38">
        <v>8.1553070000000005E-2</v>
      </c>
      <c r="Q38">
        <v>0.110510099999999</v>
      </c>
      <c r="R38">
        <v>0.14590434999999999</v>
      </c>
      <c r="S38">
        <v>0.18133803000000001</v>
      </c>
      <c r="T38">
        <v>0.21888036</v>
      </c>
      <c r="U38">
        <v>0.25303029999999999</v>
      </c>
      <c r="V38">
        <v>0.28852759</v>
      </c>
      <c r="W38">
        <v>0.33460596999999997</v>
      </c>
      <c r="X38">
        <v>0.37550342999999903</v>
      </c>
      <c r="Y38">
        <v>0.41203149999999999</v>
      </c>
      <c r="Z38">
        <v>0.44869550000000002</v>
      </c>
      <c r="AA38" s="142" t="s">
        <v>1154</v>
      </c>
    </row>
    <row r="39" spans="1:27">
      <c r="A39" t="s">
        <v>1311</v>
      </c>
      <c r="B39" t="s">
        <v>1278</v>
      </c>
      <c r="C39" t="s">
        <v>1654</v>
      </c>
      <c r="D39" t="s">
        <v>1653</v>
      </c>
      <c r="E39" t="s">
        <v>1657</v>
      </c>
      <c r="F39">
        <v>0</v>
      </c>
      <c r="G39">
        <v>3.2884700000000003E-2</v>
      </c>
      <c r="H39">
        <v>8.6061200000000004E-2</v>
      </c>
      <c r="I39">
        <v>0.128661</v>
      </c>
      <c r="J39">
        <v>0.15745999999999999</v>
      </c>
      <c r="K39">
        <v>5.1144200000000001E-2</v>
      </c>
      <c r="L39">
        <v>6.8531800000000004E-2</v>
      </c>
      <c r="M39">
        <v>9.6893000000000007E-2</v>
      </c>
      <c r="N39">
        <v>0.141676</v>
      </c>
      <c r="O39">
        <v>0.192454299999999</v>
      </c>
      <c r="P39">
        <v>0.24947920000000001</v>
      </c>
      <c r="Q39">
        <v>0.29284373000000002</v>
      </c>
      <c r="R39">
        <v>0.34353402</v>
      </c>
      <c r="S39">
        <v>0.38923988999999998</v>
      </c>
      <c r="T39">
        <v>0.43576101</v>
      </c>
      <c r="U39">
        <v>0.47245925999999999</v>
      </c>
      <c r="V39">
        <v>0.51093049999999995</v>
      </c>
      <c r="W39">
        <v>0.55925579999999997</v>
      </c>
      <c r="X39">
        <v>0.60127439999999999</v>
      </c>
      <c r="Y39">
        <v>0.63418350000000001</v>
      </c>
      <c r="Z39">
        <v>0.66887769999999902</v>
      </c>
      <c r="AA39" s="142" t="s">
        <v>1154</v>
      </c>
    </row>
    <row r="40" spans="1:27">
      <c r="A40" t="s">
        <v>1311</v>
      </c>
      <c r="B40" t="s">
        <v>1278</v>
      </c>
      <c r="C40" t="s">
        <v>1654</v>
      </c>
      <c r="D40" t="s">
        <v>1653</v>
      </c>
      <c r="E40" t="s">
        <v>1656</v>
      </c>
      <c r="F40">
        <v>0</v>
      </c>
      <c r="G40">
        <v>0.30567299999999997</v>
      </c>
      <c r="H40">
        <v>0.79980200000000001</v>
      </c>
      <c r="I40">
        <v>1.19574</v>
      </c>
      <c r="J40">
        <v>1.46339</v>
      </c>
      <c r="K40">
        <v>0.16945109999999999</v>
      </c>
      <c r="L40">
        <v>0.15161189999999999</v>
      </c>
      <c r="M40">
        <v>0.151872799999999</v>
      </c>
      <c r="N40">
        <v>0.15409419999999999</v>
      </c>
      <c r="O40">
        <v>0.14290359999999999</v>
      </c>
      <c r="P40">
        <v>0.11634178000000001</v>
      </c>
      <c r="Q40">
        <v>8.5198380000000004E-2</v>
      </c>
      <c r="R40">
        <v>6.4058219999999999E-2</v>
      </c>
      <c r="S40">
        <v>4.8606529999999898E-2</v>
      </c>
      <c r="T40">
        <v>3.9486479999999997E-2</v>
      </c>
      <c r="U40">
        <v>3.2326689999999998E-2</v>
      </c>
      <c r="V40">
        <v>2.8402969E-2</v>
      </c>
      <c r="W40">
        <v>2.7316871999999999E-2</v>
      </c>
      <c r="X40">
        <v>2.5409306E-2</v>
      </c>
      <c r="Y40">
        <v>2.3170175000000001E-2</v>
      </c>
      <c r="Z40">
        <v>2.2634965E-2</v>
      </c>
      <c r="AA40" s="142" t="s">
        <v>1154</v>
      </c>
    </row>
    <row r="41" spans="1:27">
      <c r="A41" t="s">
        <v>1311</v>
      </c>
      <c r="B41" t="s">
        <v>1278</v>
      </c>
      <c r="C41" t="s">
        <v>1654</v>
      </c>
      <c r="D41" t="s">
        <v>1653</v>
      </c>
      <c r="E41" t="s">
        <v>1655</v>
      </c>
      <c r="F41">
        <v>0</v>
      </c>
      <c r="G41">
        <v>0.459534</v>
      </c>
      <c r="H41">
        <v>1.20238</v>
      </c>
      <c r="I41">
        <v>1.7976099999999999</v>
      </c>
      <c r="J41">
        <v>2.1999900000000001</v>
      </c>
      <c r="K41">
        <v>1.4326730000000001</v>
      </c>
      <c r="L41">
        <v>2.12126199999999</v>
      </c>
      <c r="M41">
        <v>3.2405979999999999</v>
      </c>
      <c r="N41">
        <v>4.9811669999999904</v>
      </c>
      <c r="O41">
        <v>6.9831310000000002</v>
      </c>
      <c r="P41">
        <v>9.2857950000000002</v>
      </c>
      <c r="Q41">
        <v>11.141821</v>
      </c>
      <c r="R41">
        <v>13.2094171</v>
      </c>
      <c r="S41">
        <v>15.0521131</v>
      </c>
      <c r="T41">
        <v>16.8844739</v>
      </c>
      <c r="U41">
        <v>18.3467494</v>
      </c>
      <c r="V41">
        <v>19.868625000000002</v>
      </c>
      <c r="W41">
        <v>21.638991999999998</v>
      </c>
      <c r="X41">
        <v>23.210290999999899</v>
      </c>
      <c r="Y41">
        <v>24.437629999999999</v>
      </c>
      <c r="Z41">
        <v>25.6844</v>
      </c>
      <c r="AA41" s="142" t="s">
        <v>1154</v>
      </c>
    </row>
    <row r="42" spans="1:27">
      <c r="A42" t="s">
        <v>1311</v>
      </c>
      <c r="B42" t="s">
        <v>1278</v>
      </c>
      <c r="C42" t="s">
        <v>1654</v>
      </c>
      <c r="D42" t="s">
        <v>1653</v>
      </c>
      <c r="E42" t="s">
        <v>1652</v>
      </c>
      <c r="F42">
        <v>0</v>
      </c>
      <c r="G42">
        <v>0.130998</v>
      </c>
      <c r="H42">
        <v>0.34277200000000002</v>
      </c>
      <c r="I42">
        <v>0.51246100000000006</v>
      </c>
      <c r="J42">
        <v>0.62717199999999995</v>
      </c>
      <c r="K42">
        <v>0.1176397</v>
      </c>
      <c r="L42">
        <v>0.1482001</v>
      </c>
      <c r="M42">
        <v>0.189653399999999</v>
      </c>
      <c r="N42">
        <v>0.25354929999999998</v>
      </c>
      <c r="O42">
        <v>0.32425999999999999</v>
      </c>
      <c r="P42">
        <v>0.3976093</v>
      </c>
      <c r="Q42">
        <v>0.4513914</v>
      </c>
      <c r="R42">
        <v>0.52056449999999999</v>
      </c>
      <c r="S42">
        <v>0.58739699999999995</v>
      </c>
      <c r="T42">
        <v>0.65740920999999997</v>
      </c>
      <c r="U42">
        <v>0.71546140000000003</v>
      </c>
      <c r="V42">
        <v>0.77424819999999905</v>
      </c>
      <c r="W42">
        <v>0.84719080000000002</v>
      </c>
      <c r="X42">
        <v>0.91295709999999997</v>
      </c>
      <c r="Y42">
        <v>0.96525499999999997</v>
      </c>
      <c r="Z42">
        <v>1.0178303</v>
      </c>
      <c r="AA42" s="142" t="s">
        <v>1154</v>
      </c>
    </row>
    <row r="43" spans="1:27">
      <c r="A43" t="s">
        <v>1311</v>
      </c>
      <c r="B43" t="s">
        <v>1278</v>
      </c>
      <c r="C43" t="s">
        <v>1648</v>
      </c>
      <c r="D43" t="s">
        <v>1647</v>
      </c>
      <c r="E43" t="s">
        <v>1651</v>
      </c>
      <c r="F43">
        <v>0</v>
      </c>
      <c r="G43">
        <v>0</v>
      </c>
      <c r="H43">
        <v>0</v>
      </c>
      <c r="I43">
        <v>0</v>
      </c>
      <c r="J43">
        <v>0</v>
      </c>
      <c r="K43">
        <v>0</v>
      </c>
      <c r="L43">
        <v>5.8102099999999997E-3</v>
      </c>
      <c r="M43">
        <v>1.155107E-2</v>
      </c>
      <c r="N43">
        <v>1.7957420000000002E-2</v>
      </c>
      <c r="O43">
        <v>2.401961E-2</v>
      </c>
      <c r="P43">
        <v>3.0445340000000001E-2</v>
      </c>
      <c r="Q43">
        <v>3.6482519999999997E-2</v>
      </c>
      <c r="R43">
        <v>4.2762839999999899E-2</v>
      </c>
      <c r="S43">
        <v>4.8209170000000003E-2</v>
      </c>
      <c r="T43">
        <v>5.3183510000000003E-2</v>
      </c>
      <c r="U43">
        <v>5.7173120000000001E-2</v>
      </c>
      <c r="V43">
        <v>6.0745790000000001E-2</v>
      </c>
      <c r="W43">
        <v>6.4587339999999993E-2</v>
      </c>
      <c r="X43">
        <v>6.2301660000000002E-2</v>
      </c>
      <c r="Y43">
        <v>5.9578019999999898E-2</v>
      </c>
      <c r="Z43">
        <v>5.6038190000000002E-2</v>
      </c>
      <c r="AA43" s="142" t="s">
        <v>1154</v>
      </c>
    </row>
    <row r="44" spans="1:27">
      <c r="A44" t="s">
        <v>1311</v>
      </c>
      <c r="B44" t="s">
        <v>1278</v>
      </c>
      <c r="C44" t="s">
        <v>1648</v>
      </c>
      <c r="D44" t="s">
        <v>1647</v>
      </c>
      <c r="E44" t="s">
        <v>1650</v>
      </c>
      <c r="F44">
        <v>0</v>
      </c>
      <c r="G44">
        <v>0</v>
      </c>
      <c r="H44">
        <v>0</v>
      </c>
      <c r="I44">
        <v>0</v>
      </c>
      <c r="J44">
        <v>0</v>
      </c>
      <c r="K44">
        <v>0</v>
      </c>
      <c r="L44">
        <v>2.3609899999999999E-3</v>
      </c>
      <c r="M44">
        <v>3.89318E-3</v>
      </c>
      <c r="N44">
        <v>4.9673800000000004E-3</v>
      </c>
      <c r="O44">
        <v>5.5408150000000001E-3</v>
      </c>
      <c r="P44">
        <v>5.7476979999999999E-3</v>
      </c>
      <c r="Q44">
        <v>5.6608600000000002E-3</v>
      </c>
      <c r="R44">
        <v>5.3053609999999998E-3</v>
      </c>
      <c r="S44">
        <v>4.8405434999999998E-3</v>
      </c>
      <c r="T44">
        <v>4.3836841999999997E-3</v>
      </c>
      <c r="U44">
        <v>4.0047807999999997E-3</v>
      </c>
      <c r="V44">
        <v>3.77701779999999E-3</v>
      </c>
      <c r="W44">
        <v>3.6788242999999999E-3</v>
      </c>
      <c r="X44">
        <v>2.3951319999999999E-3</v>
      </c>
      <c r="Y44">
        <v>1.5745894000000001E-3</v>
      </c>
      <c r="Z44">
        <v>1.0009560999999999E-3</v>
      </c>
      <c r="AA44" s="142" t="s">
        <v>1154</v>
      </c>
    </row>
    <row r="45" spans="1:27">
      <c r="A45" t="s">
        <v>1311</v>
      </c>
      <c r="B45" t="s">
        <v>1278</v>
      </c>
      <c r="C45" t="s">
        <v>1648</v>
      </c>
      <c r="D45" t="s">
        <v>1647</v>
      </c>
      <c r="E45" t="s">
        <v>1649</v>
      </c>
      <c r="F45">
        <v>0</v>
      </c>
      <c r="G45">
        <v>0</v>
      </c>
      <c r="H45">
        <v>0</v>
      </c>
      <c r="I45">
        <v>0</v>
      </c>
      <c r="J45">
        <v>0</v>
      </c>
      <c r="K45">
        <v>0</v>
      </c>
      <c r="L45">
        <v>0.353269</v>
      </c>
      <c r="M45">
        <v>0.70202100000000001</v>
      </c>
      <c r="N45">
        <v>1.09175</v>
      </c>
      <c r="O45">
        <v>1.4602200000000001</v>
      </c>
      <c r="P45">
        <v>1.8484769999999999</v>
      </c>
      <c r="Q45">
        <v>2.2118099999999998</v>
      </c>
      <c r="R45">
        <v>2.58841399999999</v>
      </c>
      <c r="S45">
        <v>2.915438</v>
      </c>
      <c r="T45">
        <v>3.2150189999999901</v>
      </c>
      <c r="U45">
        <v>3.45722799999999</v>
      </c>
      <c r="V45">
        <v>3.676974</v>
      </c>
      <c r="W45">
        <v>3.9172169999999902</v>
      </c>
      <c r="X45">
        <v>3.7879619999999998</v>
      </c>
      <c r="Y45">
        <v>3.6345740000000002</v>
      </c>
      <c r="Z45">
        <v>3.4343780000000002</v>
      </c>
      <c r="AA45" s="142" t="s">
        <v>1154</v>
      </c>
    </row>
    <row r="46" spans="1:27">
      <c r="A46" t="s">
        <v>1311</v>
      </c>
      <c r="B46" t="s">
        <v>1278</v>
      </c>
      <c r="C46" t="s">
        <v>1648</v>
      </c>
      <c r="D46" t="s">
        <v>1647</v>
      </c>
      <c r="E46" t="s">
        <v>1646</v>
      </c>
      <c r="F46">
        <v>0</v>
      </c>
      <c r="G46">
        <v>0</v>
      </c>
      <c r="H46">
        <v>0</v>
      </c>
      <c r="I46">
        <v>0</v>
      </c>
      <c r="J46">
        <v>0</v>
      </c>
      <c r="K46">
        <v>0</v>
      </c>
      <c r="L46">
        <v>1.35055E-2</v>
      </c>
      <c r="M46">
        <v>2.6938199999999999E-2</v>
      </c>
      <c r="N46">
        <v>4.2086699999999998E-2</v>
      </c>
      <c r="O46">
        <v>5.6557900000000001E-2</v>
      </c>
      <c r="P46">
        <v>7.2002999999999998E-2</v>
      </c>
      <c r="Q46">
        <v>8.6640499999999995E-2</v>
      </c>
      <c r="R46">
        <v>0.1020143</v>
      </c>
      <c r="S46">
        <v>0.115534</v>
      </c>
      <c r="T46">
        <v>0.12805459999999999</v>
      </c>
      <c r="U46">
        <v>0.13827390000000001</v>
      </c>
      <c r="V46">
        <v>0.14762274</v>
      </c>
      <c r="W46">
        <v>0.15792513</v>
      </c>
      <c r="X46">
        <v>0.15408664999999999</v>
      </c>
      <c r="Y46">
        <v>0.14913344000000001</v>
      </c>
      <c r="Z46">
        <v>0.14225183</v>
      </c>
      <c r="AA46" s="142" t="s">
        <v>1154</v>
      </c>
    </row>
    <row r="47" spans="1:27">
      <c r="A47" t="s">
        <v>1311</v>
      </c>
      <c r="B47" t="s">
        <v>1278</v>
      </c>
      <c r="C47" t="s">
        <v>1642</v>
      </c>
      <c r="D47" t="s">
        <v>1641</v>
      </c>
      <c r="E47" t="s">
        <v>1645</v>
      </c>
      <c r="F47">
        <v>1.9566600000000001</v>
      </c>
      <c r="G47">
        <v>5.1610800000000001</v>
      </c>
      <c r="H47">
        <v>7.1714500000000001</v>
      </c>
      <c r="I47">
        <v>10.229799999999999</v>
      </c>
      <c r="J47">
        <v>11.486800000000001</v>
      </c>
      <c r="K47">
        <v>12.098191999999999</v>
      </c>
      <c r="L47">
        <v>12.486848</v>
      </c>
      <c r="M47">
        <v>12.726039</v>
      </c>
      <c r="N47">
        <v>12.908003000000001</v>
      </c>
      <c r="O47">
        <v>12.823864</v>
      </c>
      <c r="P47">
        <v>12.665061999999899</v>
      </c>
      <c r="Q47">
        <v>12.506793999999999</v>
      </c>
      <c r="R47">
        <v>12.582815</v>
      </c>
      <c r="S47">
        <v>12.7542489999999</v>
      </c>
      <c r="T47">
        <v>13.119551</v>
      </c>
      <c r="U47">
        <v>13.525611</v>
      </c>
      <c r="V47">
        <v>13.45401</v>
      </c>
      <c r="W47">
        <v>13.500349</v>
      </c>
      <c r="X47">
        <v>13.502638999999901</v>
      </c>
      <c r="Y47">
        <v>13.333841</v>
      </c>
      <c r="Z47">
        <v>12.964027</v>
      </c>
      <c r="AA47" s="142" t="s">
        <v>1154</v>
      </c>
    </row>
    <row r="48" spans="1:27">
      <c r="A48" t="s">
        <v>1311</v>
      </c>
      <c r="B48" t="s">
        <v>1278</v>
      </c>
      <c r="C48" t="s">
        <v>1642</v>
      </c>
      <c r="D48" t="s">
        <v>1641</v>
      </c>
      <c r="E48" t="s">
        <v>1644</v>
      </c>
      <c r="F48">
        <v>18.184799999999999</v>
      </c>
      <c r="G48">
        <v>47.966000000000001</v>
      </c>
      <c r="H48">
        <v>46.391599999999997</v>
      </c>
      <c r="I48">
        <v>66.175600000000003</v>
      </c>
      <c r="J48">
        <v>74.307000000000002</v>
      </c>
      <c r="K48">
        <v>72.477965999999995</v>
      </c>
      <c r="L48">
        <v>68.263970999999998</v>
      </c>
      <c r="M48">
        <v>62.654108000000001</v>
      </c>
      <c r="N48">
        <v>55.145763000000002</v>
      </c>
      <c r="O48">
        <v>45.625110999999997</v>
      </c>
      <c r="P48">
        <v>34.229443199999999</v>
      </c>
      <c r="Q48">
        <v>23.600986899999999</v>
      </c>
      <c r="R48">
        <v>14.651818199999999</v>
      </c>
      <c r="S48">
        <v>8.7271678999999995</v>
      </c>
      <c r="T48">
        <v>5.1891027999999997</v>
      </c>
      <c r="U48">
        <v>3.2072000799999998</v>
      </c>
      <c r="V48">
        <v>0.81298947999999904</v>
      </c>
      <c r="W48">
        <v>0.48289041999999999</v>
      </c>
      <c r="X48">
        <v>0.33141340000000002</v>
      </c>
      <c r="Y48">
        <v>0.22861767999999899</v>
      </c>
      <c r="Z48">
        <v>0.152636729999999</v>
      </c>
      <c r="AA48" s="142" t="s">
        <v>1154</v>
      </c>
    </row>
    <row r="49" spans="1:27">
      <c r="A49" t="s">
        <v>1311</v>
      </c>
      <c r="B49" t="s">
        <v>1278</v>
      </c>
      <c r="C49" t="s">
        <v>1642</v>
      </c>
      <c r="D49" t="s">
        <v>1641</v>
      </c>
      <c r="E49" t="s">
        <v>1643</v>
      </c>
      <c r="F49">
        <v>27.338000000000001</v>
      </c>
      <c r="G49">
        <v>72.109399999999994</v>
      </c>
      <c r="H49">
        <v>100.19799999999999</v>
      </c>
      <c r="I49">
        <v>142.928</v>
      </c>
      <c r="J49">
        <v>160.49</v>
      </c>
      <c r="K49">
        <v>195.33709999999999</v>
      </c>
      <c r="L49">
        <v>225.5557</v>
      </c>
      <c r="M49">
        <v>254.83929999999901</v>
      </c>
      <c r="N49">
        <v>287.891899999999</v>
      </c>
      <c r="O49">
        <v>316.38339999999999</v>
      </c>
      <c r="P49">
        <v>345.27409999999998</v>
      </c>
      <c r="Q49">
        <v>372.235399999999</v>
      </c>
      <c r="R49">
        <v>403.323499999999</v>
      </c>
      <c r="S49">
        <v>431.8211</v>
      </c>
      <c r="T49">
        <v>460.95039999999898</v>
      </c>
      <c r="U49">
        <v>486.36169999999998</v>
      </c>
      <c r="V49">
        <v>503.85300000000001</v>
      </c>
      <c r="W49">
        <v>499.221</v>
      </c>
      <c r="X49">
        <v>494.83969999999999</v>
      </c>
      <c r="Y49">
        <v>484.98899999999998</v>
      </c>
      <c r="Z49">
        <v>468.27789999999999</v>
      </c>
      <c r="AA49" s="142" t="s">
        <v>1154</v>
      </c>
    </row>
    <row r="50" spans="1:27">
      <c r="A50" t="s">
        <v>1311</v>
      </c>
      <c r="B50" t="s">
        <v>1278</v>
      </c>
      <c r="C50" t="s">
        <v>1642</v>
      </c>
      <c r="D50" t="s">
        <v>1641</v>
      </c>
      <c r="E50" t="s">
        <v>1640</v>
      </c>
      <c r="F50">
        <v>7.7934900000000003</v>
      </c>
      <c r="G50">
        <v>20.556899999999999</v>
      </c>
      <c r="H50">
        <v>48.822600000000001</v>
      </c>
      <c r="I50">
        <v>69.643299999999996</v>
      </c>
      <c r="J50">
        <v>78.200800000000001</v>
      </c>
      <c r="K50">
        <v>93.062600000000003</v>
      </c>
      <c r="L50">
        <v>106.204799999999</v>
      </c>
      <c r="M50">
        <v>119.10299999999999</v>
      </c>
      <c r="N50">
        <v>134.01609999999999</v>
      </c>
      <c r="O50">
        <v>147.24420000000001</v>
      </c>
      <c r="P50">
        <v>161.3237</v>
      </c>
      <c r="Q50">
        <v>175.137</v>
      </c>
      <c r="R50">
        <v>191.73889999999901</v>
      </c>
      <c r="S50">
        <v>207.5333</v>
      </c>
      <c r="T50">
        <v>224.0164</v>
      </c>
      <c r="U50">
        <v>238.65360000000001</v>
      </c>
      <c r="V50">
        <v>249.5634</v>
      </c>
      <c r="W50">
        <v>252.43520000000001</v>
      </c>
      <c r="X50">
        <v>255.04929999999899</v>
      </c>
      <c r="Y50">
        <v>254.6482</v>
      </c>
      <c r="Z50">
        <v>250.9314</v>
      </c>
      <c r="AA50" s="142" t="s">
        <v>1154</v>
      </c>
    </row>
    <row r="51" spans="1:27">
      <c r="A51" t="s">
        <v>1311</v>
      </c>
      <c r="B51" t="s">
        <v>1278</v>
      </c>
      <c r="C51" t="s">
        <v>1636</v>
      </c>
      <c r="D51" t="s">
        <v>1635</v>
      </c>
      <c r="E51" t="s">
        <v>1639</v>
      </c>
      <c r="F51">
        <v>0</v>
      </c>
      <c r="G51">
        <v>0.21895400000000001</v>
      </c>
      <c r="H51">
        <v>0</v>
      </c>
      <c r="I51">
        <v>4.4814E-2</v>
      </c>
      <c r="J51">
        <v>3.3139799999999997E-2</v>
      </c>
      <c r="K51">
        <v>3.8707529999999997E-2</v>
      </c>
      <c r="L51">
        <v>4.8426940000000002E-2</v>
      </c>
      <c r="M51">
        <v>6.5253539999999999E-2</v>
      </c>
      <c r="N51">
        <v>9.5816670000000007E-2</v>
      </c>
      <c r="O51">
        <v>0.13725030999999999</v>
      </c>
      <c r="P51">
        <v>0.19776918999999901</v>
      </c>
      <c r="Q51">
        <v>0.26982781</v>
      </c>
      <c r="R51">
        <v>0.35938215000000001</v>
      </c>
      <c r="S51">
        <v>0.43814281999999999</v>
      </c>
      <c r="T51">
        <v>0.50699700000000003</v>
      </c>
      <c r="U51">
        <v>0.55933809999999995</v>
      </c>
      <c r="V51">
        <v>0.60395569999999998</v>
      </c>
      <c r="W51">
        <v>0.64898489999999998</v>
      </c>
      <c r="X51">
        <v>0.69285609999999997</v>
      </c>
      <c r="Y51">
        <v>0.72365269999999904</v>
      </c>
      <c r="Z51">
        <v>0.75805809999999996</v>
      </c>
      <c r="AA51" s="142" t="s">
        <v>1154</v>
      </c>
    </row>
    <row r="52" spans="1:27">
      <c r="A52" t="s">
        <v>1311</v>
      </c>
      <c r="B52" t="s">
        <v>1278</v>
      </c>
      <c r="C52" t="s">
        <v>1636</v>
      </c>
      <c r="D52" t="s">
        <v>1635</v>
      </c>
      <c r="E52" t="s">
        <v>1638</v>
      </c>
      <c r="F52">
        <v>0</v>
      </c>
      <c r="G52">
        <v>2.0349200000000001</v>
      </c>
      <c r="H52">
        <v>0</v>
      </c>
      <c r="I52">
        <v>0.41648000000000002</v>
      </c>
      <c r="J52">
        <v>0.30800300000000003</v>
      </c>
      <c r="K52">
        <v>0.29552199999999901</v>
      </c>
      <c r="L52">
        <v>0.29255690000000001</v>
      </c>
      <c r="M52">
        <v>0.29777609999999999</v>
      </c>
      <c r="N52">
        <v>0.31516820000000001</v>
      </c>
      <c r="O52">
        <v>0.33884899999999901</v>
      </c>
      <c r="P52">
        <v>0.3779033</v>
      </c>
      <c r="Q52">
        <v>0.41829189999999999</v>
      </c>
      <c r="R52">
        <v>0.46324359999999998</v>
      </c>
      <c r="S52">
        <v>0.46574189999999999</v>
      </c>
      <c r="T52">
        <v>0.47928159999999997</v>
      </c>
      <c r="U52">
        <v>0.47861320000000002</v>
      </c>
      <c r="V52">
        <v>0.47264899999999999</v>
      </c>
      <c r="W52">
        <v>0.4622966</v>
      </c>
      <c r="X52">
        <v>0.45355579999999901</v>
      </c>
      <c r="Y52">
        <v>0.437687299999999</v>
      </c>
      <c r="Z52">
        <v>0.42622890000000002</v>
      </c>
      <c r="AA52" s="142" t="s">
        <v>1154</v>
      </c>
    </row>
    <row r="53" spans="1:27">
      <c r="A53" t="s">
        <v>1311</v>
      </c>
      <c r="B53" t="s">
        <v>1278</v>
      </c>
      <c r="C53" t="s">
        <v>1636</v>
      </c>
      <c r="D53" t="s">
        <v>1635</v>
      </c>
      <c r="E53" t="s">
        <v>1637</v>
      </c>
      <c r="F53">
        <v>0</v>
      </c>
      <c r="G53">
        <v>3.05918</v>
      </c>
      <c r="H53">
        <v>0</v>
      </c>
      <c r="I53">
        <v>0.62611099999999997</v>
      </c>
      <c r="J53">
        <v>0.46303499999999997</v>
      </c>
      <c r="K53">
        <v>0.78288500000000005</v>
      </c>
      <c r="L53">
        <v>1.2761689999999899</v>
      </c>
      <c r="M53">
        <v>2.0996990000000002</v>
      </c>
      <c r="N53">
        <v>3.5406319999999898</v>
      </c>
      <c r="O53">
        <v>5.4617259999999996</v>
      </c>
      <c r="P53">
        <v>8.2079619999999895</v>
      </c>
      <c r="Q53">
        <v>11.472663000000001</v>
      </c>
      <c r="R53">
        <v>15.515536600000001</v>
      </c>
      <c r="S53">
        <v>19.150003999999999</v>
      </c>
      <c r="T53">
        <v>22.182406999999898</v>
      </c>
      <c r="U53">
        <v>24.484756000000001</v>
      </c>
      <c r="V53">
        <v>26.435279999999999</v>
      </c>
      <c r="W53">
        <v>28.396080000000001</v>
      </c>
      <c r="X53">
        <v>30.332909999999998</v>
      </c>
      <c r="Y53">
        <v>31.765099999999901</v>
      </c>
      <c r="Z53">
        <v>33.455799999999897</v>
      </c>
      <c r="AA53" s="142" t="s">
        <v>1154</v>
      </c>
    </row>
    <row r="54" spans="1:27">
      <c r="A54" t="s">
        <v>1311</v>
      </c>
      <c r="B54" t="s">
        <v>1278</v>
      </c>
      <c r="C54" t="s">
        <v>1636</v>
      </c>
      <c r="D54" t="s">
        <v>1635</v>
      </c>
      <c r="E54" t="s">
        <v>1634</v>
      </c>
      <c r="F54">
        <v>0</v>
      </c>
      <c r="G54">
        <v>0.87210799999999999</v>
      </c>
      <c r="H54">
        <v>0</v>
      </c>
      <c r="I54">
        <v>0.17849200000000001</v>
      </c>
      <c r="J54">
        <v>0.13200100000000001</v>
      </c>
      <c r="K54">
        <v>0.13240969999999999</v>
      </c>
      <c r="L54">
        <v>0.1402919</v>
      </c>
      <c r="M54">
        <v>0.1578483</v>
      </c>
      <c r="N54">
        <v>0.19530509999999901</v>
      </c>
      <c r="O54">
        <v>0.25004009999999999</v>
      </c>
      <c r="P54">
        <v>0.33770119999999998</v>
      </c>
      <c r="Q54">
        <v>0.44697809999999999</v>
      </c>
      <c r="R54">
        <v>0.58847709999999998</v>
      </c>
      <c r="S54">
        <v>0.70609820000000001</v>
      </c>
      <c r="T54">
        <v>0.82002940000000002</v>
      </c>
      <c r="U54">
        <v>0.90699409999999903</v>
      </c>
      <c r="V54">
        <v>0.98115489999999905</v>
      </c>
      <c r="W54">
        <v>1.0563217999999901</v>
      </c>
      <c r="X54">
        <v>1.1312069999999901</v>
      </c>
      <c r="Y54">
        <v>1.1880869999999999</v>
      </c>
      <c r="Z54">
        <v>1.25536799999999</v>
      </c>
      <c r="AA54" s="142" t="s">
        <v>1154</v>
      </c>
    </row>
    <row r="55" spans="1:27">
      <c r="A55" t="s">
        <v>1311</v>
      </c>
      <c r="B55" t="s">
        <v>1278</v>
      </c>
      <c r="C55" t="s">
        <v>1630</v>
      </c>
      <c r="D55" t="s">
        <v>1629</v>
      </c>
      <c r="E55" t="s">
        <v>1633</v>
      </c>
      <c r="F55">
        <v>7.2845699999999999E-2</v>
      </c>
      <c r="G55">
        <v>8.2098000000000004E-2</v>
      </c>
      <c r="H55">
        <v>0.53022100000000005</v>
      </c>
      <c r="I55">
        <v>0.256635</v>
      </c>
      <c r="J55">
        <v>0.252106</v>
      </c>
      <c r="K55">
        <v>0.19282830000000001</v>
      </c>
      <c r="L55">
        <v>0.20148820000000001</v>
      </c>
      <c r="M55">
        <v>0.21304809999999999</v>
      </c>
      <c r="N55">
        <v>0.21705949999999999</v>
      </c>
      <c r="O55">
        <v>0.2136469</v>
      </c>
      <c r="P55">
        <v>0.21562190000000001</v>
      </c>
      <c r="Q55">
        <v>0.2155224</v>
      </c>
      <c r="R55">
        <v>0.21504690000000001</v>
      </c>
      <c r="S55">
        <v>0.18604679999999901</v>
      </c>
      <c r="T55">
        <v>0.15976968</v>
      </c>
      <c r="U55">
        <v>0.13501406999999899</v>
      </c>
      <c r="V55">
        <v>0.11431758</v>
      </c>
      <c r="W55">
        <v>9.6367499999999995E-2</v>
      </c>
      <c r="X55">
        <v>8.6676939999999994E-2</v>
      </c>
      <c r="Y55">
        <v>7.9593329999999907E-2</v>
      </c>
      <c r="Z55">
        <v>7.6243119999999998E-2</v>
      </c>
      <c r="AA55" s="142" t="s">
        <v>1154</v>
      </c>
    </row>
    <row r="56" spans="1:27">
      <c r="A56" t="s">
        <v>1311</v>
      </c>
      <c r="B56" t="s">
        <v>1278</v>
      </c>
      <c r="C56" t="s">
        <v>1630</v>
      </c>
      <c r="D56" t="s">
        <v>1629</v>
      </c>
      <c r="E56" t="s">
        <v>1632</v>
      </c>
      <c r="F56">
        <v>0.67703999999999998</v>
      </c>
      <c r="G56">
        <v>0.76300100000000004</v>
      </c>
      <c r="H56">
        <v>4.9277600000000001</v>
      </c>
      <c r="I56">
        <v>2.3851200000000001</v>
      </c>
      <c r="J56">
        <v>2.34301</v>
      </c>
      <c r="K56">
        <v>1.1509944000000001</v>
      </c>
      <c r="L56">
        <v>0.87335479999999999</v>
      </c>
      <c r="M56">
        <v>0.7307013</v>
      </c>
      <c r="N56">
        <v>0.54809090000000005</v>
      </c>
      <c r="O56">
        <v>0.37876411999999998</v>
      </c>
      <c r="P56">
        <v>0.249939779999999</v>
      </c>
      <c r="Q56">
        <v>0.15943803000000001</v>
      </c>
      <c r="R56">
        <v>9.5670930000000001E-2</v>
      </c>
      <c r="S56">
        <v>2.7272009E-2</v>
      </c>
      <c r="T56">
        <v>1.4910602E-2</v>
      </c>
      <c r="U56">
        <v>8.8188599999999995E-3</v>
      </c>
      <c r="V56">
        <v>5.6327136999999904E-3</v>
      </c>
      <c r="W56">
        <v>3.7787505000000002E-3</v>
      </c>
      <c r="X56">
        <v>2.8154454999999999E-3</v>
      </c>
      <c r="Y56">
        <v>2.2644835999999901E-3</v>
      </c>
      <c r="Z56">
        <v>2.0783957999999901E-3</v>
      </c>
      <c r="AA56" s="142" t="s">
        <v>1154</v>
      </c>
    </row>
    <row r="57" spans="1:27">
      <c r="A57" t="s">
        <v>1311</v>
      </c>
      <c r="B57" t="s">
        <v>1278</v>
      </c>
      <c r="C57" t="s">
        <v>1630</v>
      </c>
      <c r="D57" t="s">
        <v>1629</v>
      </c>
      <c r="E57" t="s">
        <v>1631</v>
      </c>
      <c r="F57">
        <v>1.0178199999999999</v>
      </c>
      <c r="G57">
        <v>1.1470499999999999</v>
      </c>
      <c r="H57">
        <v>7.4081099999999998</v>
      </c>
      <c r="I57">
        <v>3.5856599999999998</v>
      </c>
      <c r="J57">
        <v>3.5223499999999999</v>
      </c>
      <c r="K57">
        <v>3.45786999999999</v>
      </c>
      <c r="L57">
        <v>4.1751749999999896</v>
      </c>
      <c r="M57">
        <v>5.0161410000000002</v>
      </c>
      <c r="N57">
        <v>5.7727599999999999</v>
      </c>
      <c r="O57">
        <v>6.2718220000000002</v>
      </c>
      <c r="P57">
        <v>6.8402880000000001</v>
      </c>
      <c r="Q57">
        <v>7.2774760000000001</v>
      </c>
      <c r="R57">
        <v>7.6285780000000001</v>
      </c>
      <c r="S57">
        <v>7.3356199999999996</v>
      </c>
      <c r="T57">
        <v>6.3357369999999902</v>
      </c>
      <c r="U57">
        <v>5.3730560000000001</v>
      </c>
      <c r="V57">
        <v>4.5376700000000003</v>
      </c>
      <c r="W57">
        <v>3.797939</v>
      </c>
      <c r="X57">
        <v>3.3747400000000001</v>
      </c>
      <c r="Y57">
        <v>3.06148799999999</v>
      </c>
      <c r="Z57">
        <v>2.9116529999999998</v>
      </c>
      <c r="AA57" s="142" t="s">
        <v>1154</v>
      </c>
    </row>
    <row r="58" spans="1:27">
      <c r="A58" t="s">
        <v>1311</v>
      </c>
      <c r="B58" t="s">
        <v>1278</v>
      </c>
      <c r="C58" t="s">
        <v>1630</v>
      </c>
      <c r="D58" t="s">
        <v>1629</v>
      </c>
      <c r="E58" t="s">
        <v>1628</v>
      </c>
      <c r="F58">
        <v>0.29015999999999997</v>
      </c>
      <c r="G58">
        <v>0.32700200000000001</v>
      </c>
      <c r="H58">
        <v>2.1118999999999999</v>
      </c>
      <c r="I58">
        <v>1.0222</v>
      </c>
      <c r="J58">
        <v>1.0041500000000001</v>
      </c>
      <c r="K58">
        <v>0.68278589999999995</v>
      </c>
      <c r="L58">
        <v>0.66272450000000005</v>
      </c>
      <c r="M58">
        <v>0.64467620000000003</v>
      </c>
      <c r="N58">
        <v>0.59372250000000004</v>
      </c>
      <c r="O58">
        <v>0.52868599999999999</v>
      </c>
      <c r="P58">
        <v>0.48126339999999901</v>
      </c>
      <c r="Q58">
        <v>0.43505539999999898</v>
      </c>
      <c r="R58">
        <v>0.39631929999999999</v>
      </c>
      <c r="S58">
        <v>0.27600520000000001</v>
      </c>
      <c r="T58">
        <v>0.24100169999999899</v>
      </c>
      <c r="U58">
        <v>0.20638252999999901</v>
      </c>
      <c r="V58">
        <v>0.17577519</v>
      </c>
      <c r="W58">
        <v>0.14837771999999999</v>
      </c>
      <c r="X58">
        <v>0.13269023999999999</v>
      </c>
      <c r="Y58">
        <v>0.12105716</v>
      </c>
      <c r="Z58">
        <v>0.11580393</v>
      </c>
      <c r="AA58" s="142" t="s">
        <v>1154</v>
      </c>
    </row>
    <row r="59" spans="1:27">
      <c r="A59" t="s">
        <v>1311</v>
      </c>
      <c r="B59" t="s">
        <v>1278</v>
      </c>
      <c r="C59" t="s">
        <v>1624</v>
      </c>
      <c r="D59" t="s">
        <v>1623</v>
      </c>
      <c r="E59" t="s">
        <v>1627</v>
      </c>
      <c r="F59">
        <v>0</v>
      </c>
      <c r="G59">
        <v>0</v>
      </c>
      <c r="H59">
        <v>0</v>
      </c>
      <c r="I59">
        <v>0</v>
      </c>
      <c r="J59">
        <v>0</v>
      </c>
      <c r="K59">
        <v>3.27845E-3</v>
      </c>
      <c r="L59">
        <v>7.3560400000000003E-3</v>
      </c>
      <c r="M59">
        <v>1.474897E-2</v>
      </c>
      <c r="N59">
        <v>2.7840299999999998E-2</v>
      </c>
      <c r="O59">
        <v>4.2951089999999997E-2</v>
      </c>
      <c r="P59">
        <v>6.1689229999999998E-2</v>
      </c>
      <c r="Q59">
        <v>7.2881420000000002E-2</v>
      </c>
      <c r="R59">
        <v>8.9653002999999995E-2</v>
      </c>
      <c r="S59">
        <v>9.9496736000000002E-2</v>
      </c>
      <c r="T59">
        <v>0.10787947000000001</v>
      </c>
      <c r="U59">
        <v>0.11048255999999999</v>
      </c>
      <c r="V59">
        <v>0.11187032</v>
      </c>
      <c r="W59">
        <v>0.116732029999999</v>
      </c>
      <c r="X59">
        <v>0.11756941</v>
      </c>
      <c r="Y59">
        <v>0.1146775</v>
      </c>
      <c r="Z59">
        <v>0.113091859999999</v>
      </c>
      <c r="AA59" s="142" t="s">
        <v>1154</v>
      </c>
    </row>
    <row r="60" spans="1:27">
      <c r="A60" t="s">
        <v>1311</v>
      </c>
      <c r="B60" t="s">
        <v>1278</v>
      </c>
      <c r="C60" t="s">
        <v>1624</v>
      </c>
      <c r="D60" t="s">
        <v>1623</v>
      </c>
      <c r="E60" t="s">
        <v>1626</v>
      </c>
      <c r="F60">
        <v>0</v>
      </c>
      <c r="G60">
        <v>0</v>
      </c>
      <c r="H60">
        <v>0</v>
      </c>
      <c r="I60">
        <v>0</v>
      </c>
      <c r="J60">
        <v>0</v>
      </c>
      <c r="K60">
        <v>5.7858199999999997E-3</v>
      </c>
      <c r="L60">
        <v>9.4567399999999999E-3</v>
      </c>
      <c r="M60">
        <v>1.529847E-2</v>
      </c>
      <c r="N60">
        <v>2.3082109999999999E-2</v>
      </c>
      <c r="O60">
        <v>2.6944236E-2</v>
      </c>
      <c r="P60">
        <v>2.8099786000000002E-2</v>
      </c>
      <c r="Q60">
        <v>2.4413635999999999E-2</v>
      </c>
      <c r="R60">
        <v>2.2372692E-2</v>
      </c>
      <c r="S60">
        <v>1.8307713999999999E-2</v>
      </c>
      <c r="T60">
        <v>1.5602144E-2</v>
      </c>
      <c r="U60">
        <v>1.2636454E-2</v>
      </c>
      <c r="V60">
        <v>1.1216838E-2</v>
      </c>
      <c r="W60">
        <v>1.1451559E-2</v>
      </c>
      <c r="X60">
        <v>1.0715743999999999E-2</v>
      </c>
      <c r="Y60">
        <v>9.6727810000000001E-3</v>
      </c>
      <c r="Z60">
        <v>9.4880199999999998E-3</v>
      </c>
      <c r="AA60" s="142" t="s">
        <v>1154</v>
      </c>
    </row>
    <row r="61" spans="1:27">
      <c r="A61" t="s">
        <v>1311</v>
      </c>
      <c r="B61" t="s">
        <v>1278</v>
      </c>
      <c r="C61" t="s">
        <v>1624</v>
      </c>
      <c r="D61" t="s">
        <v>1623</v>
      </c>
      <c r="E61" t="s">
        <v>1625</v>
      </c>
      <c r="F61">
        <v>0</v>
      </c>
      <c r="G61">
        <v>0</v>
      </c>
      <c r="H61">
        <v>0</v>
      </c>
      <c r="I61">
        <v>0</v>
      </c>
      <c r="J61">
        <v>0</v>
      </c>
      <c r="K61">
        <v>0.119574</v>
      </c>
      <c r="L61">
        <v>0.27746860000000001</v>
      </c>
      <c r="M61">
        <v>0.56482019999999999</v>
      </c>
      <c r="N61">
        <v>1.0737331999999999</v>
      </c>
      <c r="O61">
        <v>1.6781313</v>
      </c>
      <c r="P61">
        <v>2.4280055999999899</v>
      </c>
      <c r="Q61">
        <v>2.9098192999999899</v>
      </c>
      <c r="R61">
        <v>3.5964132000000002</v>
      </c>
      <c r="S61">
        <v>4.0394386999999998</v>
      </c>
      <c r="T61">
        <v>4.4119940999999896</v>
      </c>
      <c r="U61">
        <v>4.5655489999999999</v>
      </c>
      <c r="V61">
        <v>4.6467039999999997</v>
      </c>
      <c r="W61">
        <v>4.8318839999999996</v>
      </c>
      <c r="X61">
        <v>4.8715039999999998</v>
      </c>
      <c r="Y61">
        <v>4.7625460000000004</v>
      </c>
      <c r="Z61">
        <v>4.6957389999999997</v>
      </c>
      <c r="AA61" s="142" t="s">
        <v>1154</v>
      </c>
    </row>
    <row r="62" spans="1:27">
      <c r="A62" t="s">
        <v>1311</v>
      </c>
      <c r="B62" t="s">
        <v>1278</v>
      </c>
      <c r="C62" t="s">
        <v>1624</v>
      </c>
      <c r="D62" t="s">
        <v>1623</v>
      </c>
      <c r="E62" t="s">
        <v>1622</v>
      </c>
      <c r="F62">
        <v>0</v>
      </c>
      <c r="G62">
        <v>0</v>
      </c>
      <c r="H62">
        <v>0</v>
      </c>
      <c r="I62">
        <v>0</v>
      </c>
      <c r="J62">
        <v>0</v>
      </c>
      <c r="K62">
        <v>4.2366499999999998E-3</v>
      </c>
      <c r="L62">
        <v>9.8714900000000001E-3</v>
      </c>
      <c r="M62">
        <v>2.0153270000000001E-2</v>
      </c>
      <c r="N62">
        <v>3.8422009999999999E-2</v>
      </c>
      <c r="O62">
        <v>6.0254379999999899E-2</v>
      </c>
      <c r="P62">
        <v>8.7520589999999995E-2</v>
      </c>
      <c r="Q62">
        <v>0.10532621</v>
      </c>
      <c r="R62">
        <v>0.13071295999999999</v>
      </c>
      <c r="S62">
        <v>0.14744373999999999</v>
      </c>
      <c r="T62">
        <v>0.16164064</v>
      </c>
      <c r="U62">
        <v>0.16785360999999999</v>
      </c>
      <c r="V62">
        <v>0.17127909999999999</v>
      </c>
      <c r="W62">
        <v>0.17838870000000001</v>
      </c>
      <c r="X62">
        <v>0.18019279999999999</v>
      </c>
      <c r="Y62">
        <v>0.17647269999999901</v>
      </c>
      <c r="Z62">
        <v>0.1741714</v>
      </c>
      <c r="AA62" s="142" t="s">
        <v>1154</v>
      </c>
    </row>
    <row r="63" spans="1:27">
      <c r="A63" t="s">
        <v>1311</v>
      </c>
      <c r="B63" t="s">
        <v>1278</v>
      </c>
      <c r="C63" t="s">
        <v>1618</v>
      </c>
      <c r="D63" t="s">
        <v>1617</v>
      </c>
      <c r="E63" t="s">
        <v>1621</v>
      </c>
      <c r="F63">
        <v>0.14551500000000001</v>
      </c>
      <c r="G63">
        <v>0.20388899999999999</v>
      </c>
      <c r="H63">
        <v>0.210451</v>
      </c>
      <c r="I63">
        <v>0.15701399999999999</v>
      </c>
      <c r="J63">
        <v>5.0997899999999999E-2</v>
      </c>
      <c r="K63">
        <v>1.7332509999999999E-2</v>
      </c>
      <c r="L63">
        <v>2.4571140000000002E-2</v>
      </c>
      <c r="M63">
        <v>3.2174630000000003E-2</v>
      </c>
      <c r="N63">
        <v>3.9697389999999999E-2</v>
      </c>
      <c r="O63">
        <v>4.4454599999999997E-2</v>
      </c>
      <c r="P63">
        <v>4.7348920000000003E-2</v>
      </c>
      <c r="Q63">
        <v>4.5609788999999998E-2</v>
      </c>
      <c r="R63">
        <v>4.5619888999999997E-2</v>
      </c>
      <c r="S63">
        <v>4.4592560000000003E-2</v>
      </c>
      <c r="T63">
        <v>3.8031289999999898E-2</v>
      </c>
      <c r="U63">
        <v>3.1519239999999997E-2</v>
      </c>
      <c r="V63">
        <v>2.52068999999999E-2</v>
      </c>
      <c r="W63">
        <v>1.9626273E-2</v>
      </c>
      <c r="X63">
        <v>1.576951E-2</v>
      </c>
      <c r="Y63">
        <v>1.2890799E-2</v>
      </c>
      <c r="Z63">
        <v>1.1383747E-2</v>
      </c>
      <c r="AA63" s="142" t="s">
        <v>1154</v>
      </c>
    </row>
    <row r="64" spans="1:27">
      <c r="A64" t="s">
        <v>1311</v>
      </c>
      <c r="B64" t="s">
        <v>1278</v>
      </c>
      <c r="C64" t="s">
        <v>1618</v>
      </c>
      <c r="D64" t="s">
        <v>1617</v>
      </c>
      <c r="E64" t="s">
        <v>1620</v>
      </c>
      <c r="F64">
        <v>1.35236</v>
      </c>
      <c r="G64">
        <v>1.8949199999999999</v>
      </c>
      <c r="H64">
        <v>1.95591</v>
      </c>
      <c r="I64">
        <v>1.4592400000000001</v>
      </c>
      <c r="J64">
        <v>0.47399400000000003</v>
      </c>
      <c r="K64">
        <v>5.9268500000000002E-2</v>
      </c>
      <c r="L64">
        <v>5.8483399999999998E-2</v>
      </c>
      <c r="M64">
        <v>6.0822099999999997E-2</v>
      </c>
      <c r="N64">
        <v>6.056388E-2</v>
      </c>
      <c r="O64">
        <v>5.5515210000000002E-2</v>
      </c>
      <c r="P64">
        <v>4.7253000000000003E-2</v>
      </c>
      <c r="Q64">
        <v>3.5906229999999997E-2</v>
      </c>
      <c r="R64">
        <v>2.8881749999999901E-2</v>
      </c>
      <c r="S64">
        <v>2.2610256999999901E-2</v>
      </c>
      <c r="T64">
        <v>1.5397009999999999E-2</v>
      </c>
      <c r="U64">
        <v>1.0541352E-2</v>
      </c>
      <c r="V64">
        <v>7.1174979999999999E-3</v>
      </c>
      <c r="W64">
        <v>4.7637169999999998E-3</v>
      </c>
      <c r="X64">
        <v>3.3386510000000002E-3</v>
      </c>
      <c r="Y64">
        <v>2.45582099999999E-3</v>
      </c>
      <c r="Z64">
        <v>2.0654029999999999E-3</v>
      </c>
      <c r="AA64" s="142" t="s">
        <v>1154</v>
      </c>
    </row>
    <row r="65" spans="1:27">
      <c r="A65" t="s">
        <v>1311</v>
      </c>
      <c r="B65" t="s">
        <v>1278</v>
      </c>
      <c r="C65" t="s">
        <v>1618</v>
      </c>
      <c r="D65" t="s">
        <v>1617</v>
      </c>
      <c r="E65" t="s">
        <v>1619</v>
      </c>
      <c r="F65">
        <v>2.0330499999999998</v>
      </c>
      <c r="G65">
        <v>2.8487200000000001</v>
      </c>
      <c r="H65">
        <v>2.94041</v>
      </c>
      <c r="I65">
        <v>2.19373</v>
      </c>
      <c r="J65">
        <v>0.71257800000000004</v>
      </c>
      <c r="K65">
        <v>0.49760450000000001</v>
      </c>
      <c r="L65">
        <v>0.78854639999999998</v>
      </c>
      <c r="M65">
        <v>1.0842953</v>
      </c>
      <c r="N65">
        <v>1.3770313999999999</v>
      </c>
      <c r="O65">
        <v>1.5721430000000001</v>
      </c>
      <c r="P65">
        <v>1.6982866000000001</v>
      </c>
      <c r="Q65">
        <v>1.6696560999999901</v>
      </c>
      <c r="R65">
        <v>1.6833711199999899</v>
      </c>
      <c r="S65">
        <v>1.6633175</v>
      </c>
      <c r="T65">
        <v>1.4154370000000001</v>
      </c>
      <c r="U65">
        <v>1.1702972999999901</v>
      </c>
      <c r="V65">
        <v>0.93273490000000003</v>
      </c>
      <c r="W65">
        <v>0.72026959999999995</v>
      </c>
      <c r="X65">
        <v>0.57356649999999998</v>
      </c>
      <c r="Y65">
        <v>0.46496320000000002</v>
      </c>
      <c r="Z65">
        <v>0.40822069999999999</v>
      </c>
      <c r="AA65" s="142" t="s">
        <v>1154</v>
      </c>
    </row>
    <row r="66" spans="1:27">
      <c r="A66" t="s">
        <v>1311</v>
      </c>
      <c r="B66" t="s">
        <v>1278</v>
      </c>
      <c r="C66" t="s">
        <v>1618</v>
      </c>
      <c r="D66" t="s">
        <v>1617</v>
      </c>
      <c r="E66" t="s">
        <v>1616</v>
      </c>
      <c r="F66">
        <v>0.57958299999999996</v>
      </c>
      <c r="G66">
        <v>0.81210800000000005</v>
      </c>
      <c r="H66">
        <v>0.83824600000000005</v>
      </c>
      <c r="I66">
        <v>0.62538499999999997</v>
      </c>
      <c r="J66">
        <v>0.20313999999999999</v>
      </c>
      <c r="K66">
        <v>3.4166799999999997E-2</v>
      </c>
      <c r="L66">
        <v>4.1690900000000003E-2</v>
      </c>
      <c r="M66">
        <v>5.0461800000000001E-2</v>
      </c>
      <c r="N66">
        <v>5.8817099999999997E-2</v>
      </c>
      <c r="O66">
        <v>6.3803349999999995E-2</v>
      </c>
      <c r="P66">
        <v>6.6467250000000005E-2</v>
      </c>
      <c r="Q66">
        <v>6.3651169999999896E-2</v>
      </c>
      <c r="R66">
        <v>6.3413189999999994E-2</v>
      </c>
      <c r="S66">
        <v>6.1406229999999999E-2</v>
      </c>
      <c r="T66">
        <v>5.2603919999999998E-2</v>
      </c>
      <c r="U66">
        <v>4.3757369999999997E-2</v>
      </c>
      <c r="V66">
        <v>3.5086699999999998E-2</v>
      </c>
      <c r="W66">
        <v>2.7262069999999999E-2</v>
      </c>
      <c r="X66">
        <v>2.183415E-2</v>
      </c>
      <c r="Y66">
        <v>1.7785329999999999E-2</v>
      </c>
      <c r="Z66">
        <v>1.5666220000000002E-2</v>
      </c>
      <c r="AA66" s="142" t="s">
        <v>1154</v>
      </c>
    </row>
    <row r="67" spans="1:27">
      <c r="A67" t="s">
        <v>1311</v>
      </c>
      <c r="B67" t="s">
        <v>1278</v>
      </c>
      <c r="C67" t="s">
        <v>1615</v>
      </c>
      <c r="D67" t="s">
        <v>1615</v>
      </c>
      <c r="E67" t="s">
        <v>1615</v>
      </c>
      <c r="F67">
        <v>0</v>
      </c>
      <c r="G67">
        <v>0</v>
      </c>
      <c r="H67">
        <v>0</v>
      </c>
      <c r="I67">
        <v>0.209232</v>
      </c>
      <c r="J67">
        <v>0.249057</v>
      </c>
      <c r="K67">
        <v>0.28209099999999998</v>
      </c>
      <c r="L67">
        <v>0.334206</v>
      </c>
      <c r="M67">
        <v>0.38933400000000001</v>
      </c>
      <c r="N67">
        <v>0.46795700000000001</v>
      </c>
      <c r="O67">
        <v>0.55375300000000005</v>
      </c>
      <c r="P67">
        <v>0.63987700000000003</v>
      </c>
      <c r="Q67">
        <v>0.72190399999999999</v>
      </c>
      <c r="R67">
        <v>0.799126</v>
      </c>
      <c r="S67">
        <v>0.85177400000000003</v>
      </c>
      <c r="T67">
        <v>0.88358000000000003</v>
      </c>
      <c r="U67">
        <v>0.90364599999999995</v>
      </c>
      <c r="V67">
        <v>0.91881900000000005</v>
      </c>
      <c r="W67">
        <v>0.93252599999999997</v>
      </c>
      <c r="X67">
        <v>0.95343800000000001</v>
      </c>
      <c r="Y67">
        <v>0.97525600000000001</v>
      </c>
      <c r="Z67">
        <v>1.00098</v>
      </c>
      <c r="AA67" s="142" t="s">
        <v>1154</v>
      </c>
    </row>
    <row r="68" spans="1:27">
      <c r="A68" t="s">
        <v>1311</v>
      </c>
      <c r="B68" t="s">
        <v>1278</v>
      </c>
      <c r="C68" t="s">
        <v>1613</v>
      </c>
      <c r="D68" t="s">
        <v>1614</v>
      </c>
      <c r="E68" t="s">
        <v>1614</v>
      </c>
      <c r="F68">
        <v>0</v>
      </c>
      <c r="G68">
        <v>0.53373300000000001</v>
      </c>
      <c r="H68">
        <v>0.82225199999999998</v>
      </c>
      <c r="I68">
        <v>0.98222900000000002</v>
      </c>
      <c r="J68">
        <v>2.2788200000000001</v>
      </c>
      <c r="K68">
        <v>2.6596700000000002</v>
      </c>
      <c r="L68">
        <v>3.10677</v>
      </c>
      <c r="M68">
        <v>3.4137599999999999</v>
      </c>
      <c r="N68">
        <v>4.1382500000000002</v>
      </c>
      <c r="O68">
        <v>4.8999800000000002</v>
      </c>
      <c r="P68">
        <v>5.1614599999999999</v>
      </c>
      <c r="Q68">
        <v>5.0299800000000001</v>
      </c>
      <c r="R68">
        <v>4.8803999999999998</v>
      </c>
      <c r="S68">
        <v>5.29535</v>
      </c>
      <c r="T68">
        <v>5.83772</v>
      </c>
      <c r="U68">
        <v>5.9308800000000002</v>
      </c>
      <c r="V68">
        <v>5.4580799999999998</v>
      </c>
      <c r="W68">
        <v>4.6499100000000002</v>
      </c>
      <c r="X68">
        <v>3.1211000000000002</v>
      </c>
      <c r="Y68">
        <v>1.46336</v>
      </c>
      <c r="Z68">
        <v>3.9332499999999999E-2</v>
      </c>
      <c r="AA68" s="142" t="s">
        <v>1154</v>
      </c>
    </row>
    <row r="69" spans="1:27">
      <c r="A69" t="s">
        <v>1311</v>
      </c>
      <c r="B69" t="s">
        <v>1278</v>
      </c>
      <c r="C69" t="s">
        <v>1613</v>
      </c>
      <c r="D69" t="s">
        <v>1612</v>
      </c>
      <c r="E69" t="s">
        <v>1612</v>
      </c>
      <c r="F69">
        <v>0</v>
      </c>
      <c r="G69">
        <v>1.8057500000000001E-2</v>
      </c>
      <c r="H69">
        <v>2.29193E-2</v>
      </c>
      <c r="I69">
        <v>2.8474200000000002E-2</v>
      </c>
      <c r="J69">
        <v>2.9864499999999999E-2</v>
      </c>
      <c r="K69">
        <v>3.6316599999999997E-2</v>
      </c>
      <c r="L69">
        <v>4.4750499999999999E-2</v>
      </c>
      <c r="M69">
        <v>5.48914E-2</v>
      </c>
      <c r="N69">
        <v>7.5255000000000002E-2</v>
      </c>
      <c r="O69">
        <v>0.101017</v>
      </c>
      <c r="P69">
        <v>0.12459000000000001</v>
      </c>
      <c r="Q69">
        <v>0.15054000000000001</v>
      </c>
      <c r="R69">
        <v>0.18037500000000001</v>
      </c>
      <c r="S69">
        <v>0.24374899999999999</v>
      </c>
      <c r="T69">
        <v>0.34012399999999998</v>
      </c>
      <c r="U69">
        <v>0.44669199999999998</v>
      </c>
      <c r="V69">
        <v>0.55548699999999995</v>
      </c>
      <c r="W69">
        <v>0.68039799999999995</v>
      </c>
      <c r="X69">
        <v>0.73082999999999998</v>
      </c>
      <c r="Y69">
        <v>0.72026100000000004</v>
      </c>
      <c r="Z69">
        <v>0.72310799999999997</v>
      </c>
      <c r="AA69" s="142" t="s">
        <v>1154</v>
      </c>
    </row>
    <row r="70" spans="1:27">
      <c r="A70" t="s">
        <v>1311</v>
      </c>
      <c r="B70" t="s">
        <v>1278</v>
      </c>
      <c r="C70" t="s">
        <v>1323</v>
      </c>
      <c r="D70" t="s">
        <v>1610</v>
      </c>
      <c r="E70" t="s">
        <v>1610</v>
      </c>
      <c r="F70">
        <v>14.480700000000001</v>
      </c>
      <c r="G70">
        <v>28.889900000000001</v>
      </c>
      <c r="H70">
        <v>41.119100000000003</v>
      </c>
      <c r="I70">
        <v>66.806200000000004</v>
      </c>
      <c r="J70">
        <v>83.671300000000002</v>
      </c>
      <c r="K70">
        <v>71.086100000000002</v>
      </c>
      <c r="L70">
        <v>91.730899999999906</v>
      </c>
      <c r="M70">
        <v>103.86269999999899</v>
      </c>
      <c r="N70">
        <v>111.7901</v>
      </c>
      <c r="O70">
        <v>120.039079999999</v>
      </c>
      <c r="P70">
        <v>121.41903000000001</v>
      </c>
      <c r="Q70">
        <v>121.56202999999999</v>
      </c>
      <c r="R70">
        <v>120.61536</v>
      </c>
      <c r="S70">
        <v>118.4512</v>
      </c>
      <c r="T70">
        <v>114.66113</v>
      </c>
      <c r="U70">
        <v>109.380299999999</v>
      </c>
      <c r="V70">
        <v>103.19372</v>
      </c>
      <c r="W70">
        <v>96.581980000000001</v>
      </c>
      <c r="X70">
        <v>89.823009999999996</v>
      </c>
      <c r="Y70">
        <v>82.986639999999994</v>
      </c>
      <c r="Z70">
        <v>76.313360000000003</v>
      </c>
      <c r="AA70" s="142" t="s">
        <v>1154</v>
      </c>
    </row>
    <row r="71" spans="1:27">
      <c r="A71" t="s">
        <v>1311</v>
      </c>
      <c r="B71" t="s">
        <v>1278</v>
      </c>
      <c r="C71" t="s">
        <v>1323</v>
      </c>
      <c r="D71" t="s">
        <v>1610</v>
      </c>
      <c r="E71" t="s">
        <v>1611</v>
      </c>
      <c r="F71">
        <v>0</v>
      </c>
      <c r="G71">
        <v>0</v>
      </c>
      <c r="H71">
        <v>0</v>
      </c>
      <c r="I71">
        <v>0</v>
      </c>
      <c r="J71">
        <v>0</v>
      </c>
      <c r="K71">
        <v>0</v>
      </c>
      <c r="L71">
        <v>2.3106</v>
      </c>
      <c r="M71">
        <v>5.2013999999999996</v>
      </c>
      <c r="N71">
        <v>7.9568999999999903</v>
      </c>
      <c r="O71">
        <v>9.9189720000000001</v>
      </c>
      <c r="P71">
        <v>11.818149</v>
      </c>
      <c r="Q71">
        <v>13.001612</v>
      </c>
      <c r="R71">
        <v>13.504335999999901</v>
      </c>
      <c r="S71">
        <v>13.445857999999999</v>
      </c>
      <c r="T71">
        <v>12.972382</v>
      </c>
      <c r="U71">
        <v>12.271032</v>
      </c>
      <c r="V71">
        <v>11.463653000000001</v>
      </c>
      <c r="W71">
        <v>10.626155000000001</v>
      </c>
      <c r="X71">
        <v>9.8309449999999998</v>
      </c>
      <c r="Y71">
        <v>9.0890260000000005</v>
      </c>
      <c r="Z71">
        <v>8.3938419999999994</v>
      </c>
      <c r="AA71" s="142" t="s">
        <v>1154</v>
      </c>
    </row>
    <row r="72" spans="1:27">
      <c r="A72" t="s">
        <v>1311</v>
      </c>
      <c r="B72" t="s">
        <v>1278</v>
      </c>
      <c r="C72" t="s">
        <v>1323</v>
      </c>
      <c r="D72" t="s">
        <v>1610</v>
      </c>
      <c r="E72" t="s">
        <v>1609</v>
      </c>
      <c r="F72">
        <v>0</v>
      </c>
      <c r="G72">
        <v>0</v>
      </c>
      <c r="H72">
        <v>0</v>
      </c>
      <c r="I72">
        <v>0</v>
      </c>
      <c r="J72">
        <v>0</v>
      </c>
      <c r="K72">
        <v>0</v>
      </c>
      <c r="L72">
        <v>2.15639</v>
      </c>
      <c r="M72">
        <v>4.9947900000000001</v>
      </c>
      <c r="N72">
        <v>7.8628600000000004</v>
      </c>
      <c r="O72">
        <v>10.077707999999999</v>
      </c>
      <c r="P72">
        <v>12.251331</v>
      </c>
      <c r="Q72">
        <v>13.4529709999999</v>
      </c>
      <c r="R72">
        <v>13.801631</v>
      </c>
      <c r="S72">
        <v>13.562989999999999</v>
      </c>
      <c r="T72">
        <v>12.97024</v>
      </c>
      <c r="U72">
        <v>12.195639999999999</v>
      </c>
      <c r="V72">
        <v>11.286479</v>
      </c>
      <c r="W72">
        <v>10.304883999999999</v>
      </c>
      <c r="X72">
        <v>9.3274109999999997</v>
      </c>
      <c r="Y72">
        <v>8.3859809999999992</v>
      </c>
      <c r="Z72">
        <v>7.5118020000000003</v>
      </c>
      <c r="AA72" s="142" t="s">
        <v>1154</v>
      </c>
    </row>
    <row r="73" spans="1:27">
      <c r="A73" t="s">
        <v>1311</v>
      </c>
      <c r="B73" t="s">
        <v>1278</v>
      </c>
      <c r="C73" t="s">
        <v>1323</v>
      </c>
      <c r="D73" t="s">
        <v>1608</v>
      </c>
      <c r="E73" t="s">
        <v>1608</v>
      </c>
      <c r="F73">
        <v>0</v>
      </c>
      <c r="G73">
        <v>0</v>
      </c>
      <c r="H73">
        <v>6.6288200000000002</v>
      </c>
      <c r="I73">
        <v>5.9298599999999997</v>
      </c>
      <c r="J73">
        <v>9.1469500000000004</v>
      </c>
      <c r="K73">
        <v>7.7714699999999999</v>
      </c>
      <c r="L73">
        <v>13.339649999999899</v>
      </c>
      <c r="M73">
        <v>19.5623</v>
      </c>
      <c r="N73">
        <v>25.883319999999902</v>
      </c>
      <c r="O73">
        <v>31.484069999999999</v>
      </c>
      <c r="P73">
        <v>36.783450000000002</v>
      </c>
      <c r="Q73">
        <v>41.443689999999997</v>
      </c>
      <c r="R73">
        <v>45.377690000000001</v>
      </c>
      <c r="S73">
        <v>48.461089999999999</v>
      </c>
      <c r="T73">
        <v>50.553780000000003</v>
      </c>
      <c r="U73">
        <v>51.597479999999997</v>
      </c>
      <c r="V73">
        <v>51.704499999999904</v>
      </c>
      <c r="W73">
        <v>51.006270000000001</v>
      </c>
      <c r="X73">
        <v>49.762</v>
      </c>
      <c r="Y73">
        <v>48.069469999999903</v>
      </c>
      <c r="Z73">
        <v>46.100619999999999</v>
      </c>
      <c r="AA73" s="142" t="s">
        <v>1154</v>
      </c>
    </row>
    <row r="74" spans="1:27">
      <c r="A74" t="s">
        <v>1311</v>
      </c>
      <c r="B74" t="s">
        <v>1278</v>
      </c>
      <c r="C74" t="s">
        <v>1323</v>
      </c>
      <c r="D74" t="s">
        <v>1607</v>
      </c>
      <c r="E74" t="s">
        <v>1607</v>
      </c>
      <c r="F74">
        <v>0.23577100000000001</v>
      </c>
      <c r="G74">
        <v>0.91385799999999995</v>
      </c>
      <c r="H74">
        <v>0.117327</v>
      </c>
      <c r="I74">
        <v>0.119634</v>
      </c>
      <c r="J74">
        <v>8.4482100000000004E-2</v>
      </c>
      <c r="K74">
        <v>7.17782E-2</v>
      </c>
      <c r="L74">
        <v>0.1070238</v>
      </c>
      <c r="M74">
        <v>0.1377467</v>
      </c>
      <c r="N74">
        <v>0.163316399999999</v>
      </c>
      <c r="O74">
        <v>0.1840473</v>
      </c>
      <c r="P74">
        <v>0.1974069</v>
      </c>
      <c r="Q74">
        <v>0.20563899999999999</v>
      </c>
      <c r="R74">
        <v>0.20913419999999999</v>
      </c>
      <c r="S74">
        <v>0.20808979999999999</v>
      </c>
      <c r="T74">
        <v>0.20266669999999901</v>
      </c>
      <c r="U74">
        <v>0.19371389999999999</v>
      </c>
      <c r="V74">
        <v>0.18229200000000001</v>
      </c>
      <c r="W74">
        <v>0.1693317</v>
      </c>
      <c r="X74">
        <v>0.15594530000000001</v>
      </c>
      <c r="Y74">
        <v>0.14257039999999899</v>
      </c>
      <c r="Z74">
        <v>0.1296852</v>
      </c>
      <c r="AA74" s="142" t="s">
        <v>1154</v>
      </c>
    </row>
    <row r="75" spans="1:27">
      <c r="A75" t="s">
        <v>1311</v>
      </c>
      <c r="B75" t="s">
        <v>1278</v>
      </c>
      <c r="C75" t="s">
        <v>1321</v>
      </c>
      <c r="D75" t="s">
        <v>1606</v>
      </c>
      <c r="E75" t="s">
        <v>1372</v>
      </c>
      <c r="F75">
        <v>0.42729299999999998</v>
      </c>
      <c r="G75">
        <v>0.60516800000000004</v>
      </c>
      <c r="H75">
        <v>1.0731599999999999</v>
      </c>
      <c r="I75">
        <v>0.89396900000000001</v>
      </c>
      <c r="J75">
        <v>1.1683300000000001</v>
      </c>
      <c r="K75">
        <v>1.2182900000000001</v>
      </c>
      <c r="L75">
        <v>1.2549109999999899</v>
      </c>
      <c r="M75">
        <v>1.2451941</v>
      </c>
      <c r="N75">
        <v>1.2023956</v>
      </c>
      <c r="O75">
        <v>1.1558983999999899</v>
      </c>
      <c r="P75">
        <v>1.0449136999999999</v>
      </c>
      <c r="Q75">
        <v>0.96447570000000005</v>
      </c>
      <c r="R75">
        <v>0.92737190000000003</v>
      </c>
      <c r="S75">
        <v>0.91499679999999906</v>
      </c>
      <c r="T75">
        <v>0.91072750000000002</v>
      </c>
      <c r="U75">
        <v>0.90298499999999904</v>
      </c>
      <c r="V75">
        <v>0.89102029999999999</v>
      </c>
      <c r="W75">
        <v>0.87684329999999999</v>
      </c>
      <c r="X75">
        <v>0.86217949999999999</v>
      </c>
      <c r="Y75">
        <v>0.84710450000000004</v>
      </c>
      <c r="Z75">
        <v>0.83339870000000005</v>
      </c>
      <c r="AA75" s="142" t="s">
        <v>1154</v>
      </c>
    </row>
    <row r="76" spans="1:27">
      <c r="A76" t="s">
        <v>1311</v>
      </c>
      <c r="B76" t="s">
        <v>1278</v>
      </c>
      <c r="C76" t="s">
        <v>1321</v>
      </c>
      <c r="D76" t="s">
        <v>1605</v>
      </c>
      <c r="E76" t="s">
        <v>1372</v>
      </c>
      <c r="F76">
        <v>0.106824</v>
      </c>
      <c r="G76">
        <v>0.15129200000000001</v>
      </c>
      <c r="H76">
        <v>0.268289</v>
      </c>
      <c r="I76">
        <v>0.223493</v>
      </c>
      <c r="J76">
        <v>0.29208299999999998</v>
      </c>
      <c r="K76">
        <v>0.28592679999999998</v>
      </c>
      <c r="L76">
        <v>0.2450001</v>
      </c>
      <c r="M76">
        <v>0.18760579999999999</v>
      </c>
      <c r="N76">
        <v>0.14211896999999901</v>
      </c>
      <c r="O76">
        <v>0.13383990000000001</v>
      </c>
      <c r="P76">
        <v>0.12070449999999899</v>
      </c>
      <c r="Q76">
        <v>0.105245899999999</v>
      </c>
      <c r="R76">
        <v>9.174678E-2</v>
      </c>
      <c r="S76">
        <v>8.0644049999999995E-2</v>
      </c>
      <c r="T76">
        <v>7.1467050000000004E-2</v>
      </c>
      <c r="U76">
        <v>6.3637990000000005E-2</v>
      </c>
      <c r="V76">
        <v>5.630069E-2</v>
      </c>
      <c r="W76">
        <v>4.955714E-2</v>
      </c>
      <c r="X76">
        <v>4.3460680000000002E-2</v>
      </c>
      <c r="Y76">
        <v>3.8070340000000001E-2</v>
      </c>
      <c r="Z76">
        <v>3.3397820000000002E-2</v>
      </c>
      <c r="AA76" s="142" t="s">
        <v>1154</v>
      </c>
    </row>
    <row r="77" spans="1:27">
      <c r="A77" t="s">
        <v>1311</v>
      </c>
      <c r="B77" t="s">
        <v>1278</v>
      </c>
      <c r="C77" t="s">
        <v>1317</v>
      </c>
      <c r="D77" t="s">
        <v>135</v>
      </c>
      <c r="E77" t="s">
        <v>135</v>
      </c>
      <c r="F77">
        <v>9.5708400000000005</v>
      </c>
      <c r="G77">
        <v>26.157299999999999</v>
      </c>
      <c r="H77">
        <v>30.261900000000001</v>
      </c>
      <c r="I77">
        <v>41.5565</v>
      </c>
      <c r="J77">
        <v>70.265299999999996</v>
      </c>
      <c r="K77">
        <v>76.134270000000001</v>
      </c>
      <c r="L77">
        <v>82.318419999999904</v>
      </c>
      <c r="M77">
        <v>83.103939999999994</v>
      </c>
      <c r="N77">
        <v>73.059249999999906</v>
      </c>
      <c r="O77">
        <v>57.544879999999999</v>
      </c>
      <c r="P77">
        <v>49.016919999999999</v>
      </c>
      <c r="Q77">
        <v>45.253459999999997</v>
      </c>
      <c r="R77">
        <v>41.889688499999998</v>
      </c>
      <c r="S77">
        <v>38.250100600000003</v>
      </c>
      <c r="T77">
        <v>34.2565168</v>
      </c>
      <c r="U77">
        <v>30.614561999999999</v>
      </c>
      <c r="V77">
        <v>27.415821999999999</v>
      </c>
      <c r="W77">
        <v>24.565190999999999</v>
      </c>
      <c r="X77">
        <v>21.9867130999999</v>
      </c>
      <c r="Y77">
        <v>19.679840299999999</v>
      </c>
      <c r="Z77">
        <v>17.665183299999999</v>
      </c>
      <c r="AA77" s="142" t="s">
        <v>1154</v>
      </c>
    </row>
    <row r="78" spans="1:27">
      <c r="A78" t="s">
        <v>1311</v>
      </c>
      <c r="B78" t="s">
        <v>1278</v>
      </c>
      <c r="C78" t="s">
        <v>1317</v>
      </c>
      <c r="D78" t="s">
        <v>135</v>
      </c>
      <c r="E78" t="s">
        <v>1588</v>
      </c>
      <c r="F78">
        <v>0</v>
      </c>
      <c r="G78">
        <v>0.15012300000000001</v>
      </c>
      <c r="H78">
        <v>0.53828500000000001</v>
      </c>
      <c r="I78">
        <v>0.85667199999999999</v>
      </c>
      <c r="J78">
        <v>1.2926599999999999</v>
      </c>
      <c r="K78">
        <v>1.3816851000000001</v>
      </c>
      <c r="L78">
        <v>1.4702957999999999</v>
      </c>
      <c r="M78">
        <v>1.4606732999999901</v>
      </c>
      <c r="N78">
        <v>1.2520180999999999</v>
      </c>
      <c r="O78">
        <v>0.95279259999999999</v>
      </c>
      <c r="P78">
        <v>0.79523290000000002</v>
      </c>
      <c r="Q78">
        <v>0.72942298999999999</v>
      </c>
      <c r="R78">
        <v>0.66941843000000001</v>
      </c>
      <c r="S78">
        <v>0.60266291000000005</v>
      </c>
      <c r="T78">
        <v>0.52800181000000002</v>
      </c>
      <c r="U78">
        <v>0.46000633000000002</v>
      </c>
      <c r="V78">
        <v>0.40232272000000002</v>
      </c>
      <c r="W78">
        <v>0.35361853999999998</v>
      </c>
      <c r="X78">
        <v>0.31141255000000001</v>
      </c>
      <c r="Y78">
        <v>0.27494425</v>
      </c>
      <c r="Z78">
        <v>0.24365631999999901</v>
      </c>
      <c r="AA78" s="142" t="s">
        <v>1154</v>
      </c>
    </row>
    <row r="79" spans="1:27">
      <c r="A79" t="s">
        <v>1311</v>
      </c>
      <c r="B79" t="s">
        <v>1278</v>
      </c>
      <c r="C79" t="s">
        <v>1317</v>
      </c>
      <c r="D79" t="s">
        <v>1160</v>
      </c>
      <c r="E79" t="s">
        <v>1160</v>
      </c>
      <c r="F79">
        <v>11.4763</v>
      </c>
      <c r="G79">
        <v>8.7204599999999992</v>
      </c>
      <c r="H79">
        <v>30.181799999999999</v>
      </c>
      <c r="I79">
        <v>26.121500000000001</v>
      </c>
      <c r="J79">
        <v>22.173100000000002</v>
      </c>
      <c r="K79">
        <v>28.818650000000002</v>
      </c>
      <c r="L79">
        <v>37.6858</v>
      </c>
      <c r="M79">
        <v>45.97363</v>
      </c>
      <c r="N79">
        <v>53.913960000000003</v>
      </c>
      <c r="O79">
        <v>60.73706</v>
      </c>
      <c r="P79">
        <v>65.690469999999905</v>
      </c>
      <c r="Q79">
        <v>69.223028999999997</v>
      </c>
      <c r="R79">
        <v>71.410685599999994</v>
      </c>
      <c r="S79">
        <v>72.327466000000001</v>
      </c>
      <c r="T79">
        <v>72.305899999999994</v>
      </c>
      <c r="U79">
        <v>71.744084000000001</v>
      </c>
      <c r="V79">
        <v>70.801305999999997</v>
      </c>
      <c r="W79">
        <v>69.588538999999997</v>
      </c>
      <c r="X79">
        <v>68.013427999999905</v>
      </c>
      <c r="Y79">
        <v>66.092298</v>
      </c>
      <c r="Z79">
        <v>64.006569999999996</v>
      </c>
      <c r="AA79" s="142" t="s">
        <v>1154</v>
      </c>
    </row>
    <row r="80" spans="1:27">
      <c r="A80" t="s">
        <v>1311</v>
      </c>
      <c r="B80" t="s">
        <v>1278</v>
      </c>
      <c r="C80" t="s">
        <v>1317</v>
      </c>
      <c r="D80" t="s">
        <v>1375</v>
      </c>
      <c r="E80" t="s">
        <v>1375</v>
      </c>
      <c r="F80">
        <v>0.385683</v>
      </c>
      <c r="G80">
        <v>3.0626699999999998</v>
      </c>
      <c r="H80">
        <v>0.17784900000000001</v>
      </c>
      <c r="I80">
        <v>0.874054</v>
      </c>
      <c r="J80">
        <v>2.8840300000000001</v>
      </c>
      <c r="K80">
        <v>4.4907599999999999</v>
      </c>
      <c r="L80">
        <v>7.04514</v>
      </c>
      <c r="M80">
        <v>10.10275</v>
      </c>
      <c r="N80">
        <v>14.218129999999899</v>
      </c>
      <c r="O80">
        <v>18.861107000000001</v>
      </c>
      <c r="P80">
        <v>22.698696000000002</v>
      </c>
      <c r="Q80">
        <v>25.896784099999898</v>
      </c>
      <c r="R80">
        <v>28.839161600000001</v>
      </c>
      <c r="S80">
        <v>31.147573900000001</v>
      </c>
      <c r="T80">
        <v>32.596342999999997</v>
      </c>
      <c r="U80">
        <v>33.278346399999997</v>
      </c>
      <c r="V80">
        <v>33.429608399999999</v>
      </c>
      <c r="W80">
        <v>33.314210899999999</v>
      </c>
      <c r="X80">
        <v>33.387896300000001</v>
      </c>
      <c r="Y80">
        <v>33.841352499999999</v>
      </c>
      <c r="Z80">
        <v>34.5925455</v>
      </c>
      <c r="AA80" s="142" t="s">
        <v>1154</v>
      </c>
    </row>
    <row r="81" spans="1:27">
      <c r="A81" t="s">
        <v>1311</v>
      </c>
      <c r="B81" t="s">
        <v>1278</v>
      </c>
      <c r="C81" t="s">
        <v>1317</v>
      </c>
      <c r="D81" t="s">
        <v>1372</v>
      </c>
      <c r="E81" t="s">
        <v>1372</v>
      </c>
      <c r="F81">
        <v>3.73</v>
      </c>
      <c r="G81">
        <v>7.6021999999999998</v>
      </c>
      <c r="H81">
        <v>7.56982</v>
      </c>
      <c r="I81">
        <v>16.2849</v>
      </c>
      <c r="J81">
        <v>14.9407</v>
      </c>
      <c r="K81">
        <v>18.969279999999898</v>
      </c>
      <c r="L81">
        <v>24.566079999999999</v>
      </c>
      <c r="M81">
        <v>29.949470000000002</v>
      </c>
      <c r="N81">
        <v>35.114269999999998</v>
      </c>
      <c r="O81">
        <v>39.650970000000001</v>
      </c>
      <c r="P81">
        <v>43.009954999999998</v>
      </c>
      <c r="Q81">
        <v>44.952430999999997</v>
      </c>
      <c r="R81">
        <v>45.903677799999997</v>
      </c>
      <c r="S81">
        <v>45.850062299999998</v>
      </c>
      <c r="T81">
        <v>45.116054300000002</v>
      </c>
      <c r="U81">
        <v>44.153975000000003</v>
      </c>
      <c r="V81">
        <v>42.978383000000001</v>
      </c>
      <c r="W81">
        <v>41.544131999999998</v>
      </c>
      <c r="X81">
        <v>39.919862000000002</v>
      </c>
      <c r="Y81">
        <v>38.175148999999998</v>
      </c>
      <c r="Z81">
        <v>36.410249999999998</v>
      </c>
      <c r="AA81" s="142" t="s">
        <v>1154</v>
      </c>
    </row>
    <row r="82" spans="1:27">
      <c r="A82" t="s">
        <v>1311</v>
      </c>
      <c r="B82" t="s">
        <v>1278</v>
      </c>
      <c r="C82" t="s">
        <v>1446</v>
      </c>
      <c r="D82" t="s">
        <v>135</v>
      </c>
      <c r="E82" t="s">
        <v>135</v>
      </c>
      <c r="F82">
        <v>0.11076900000000001</v>
      </c>
      <c r="G82">
        <v>0.209734</v>
      </c>
      <c r="H82">
        <v>0.29212900000000003</v>
      </c>
      <c r="I82">
        <v>0.29212900000000003</v>
      </c>
      <c r="J82">
        <v>0.29212900000000003</v>
      </c>
      <c r="K82">
        <v>0.38024740000000001</v>
      </c>
      <c r="L82">
        <v>0.53592899999999999</v>
      </c>
      <c r="M82">
        <v>0.68793660000000001</v>
      </c>
      <c r="N82">
        <v>0.87905959999999905</v>
      </c>
      <c r="O82">
        <v>1.0842486</v>
      </c>
      <c r="P82">
        <v>1.2259909</v>
      </c>
      <c r="Q82">
        <v>1.30622511</v>
      </c>
      <c r="R82">
        <v>1.34708937</v>
      </c>
      <c r="S82">
        <v>1.35316218</v>
      </c>
      <c r="T82">
        <v>1.33495191</v>
      </c>
      <c r="U82">
        <v>1.30462451</v>
      </c>
      <c r="V82">
        <v>1.2652889300000001</v>
      </c>
      <c r="W82">
        <v>1.2174886</v>
      </c>
      <c r="X82">
        <v>1.16403568</v>
      </c>
      <c r="Y82">
        <v>1.1082736099999999</v>
      </c>
      <c r="Z82">
        <v>1.05372131</v>
      </c>
      <c r="AA82" s="142" t="s">
        <v>1154</v>
      </c>
    </row>
    <row r="83" spans="1:27">
      <c r="A83" t="s">
        <v>1311</v>
      </c>
      <c r="B83" t="s">
        <v>1278</v>
      </c>
      <c r="C83" t="s">
        <v>1446</v>
      </c>
      <c r="D83" t="s">
        <v>1160</v>
      </c>
      <c r="E83" t="s">
        <v>1160</v>
      </c>
      <c r="F83">
        <v>6.3109000000000002</v>
      </c>
      <c r="G83">
        <v>11.949400000000001</v>
      </c>
      <c r="H83">
        <v>16.643699999999999</v>
      </c>
      <c r="I83">
        <v>16.643699999999999</v>
      </c>
      <c r="J83">
        <v>16.643699999999999</v>
      </c>
      <c r="K83">
        <v>21.347239999999999</v>
      </c>
      <c r="L83">
        <v>27.941799999999901</v>
      </c>
      <c r="M83">
        <v>33.517919999999997</v>
      </c>
      <c r="N83">
        <v>39.054789999999997</v>
      </c>
      <c r="O83">
        <v>43.837869999999903</v>
      </c>
      <c r="P83">
        <v>46.913015000000001</v>
      </c>
      <c r="Q83">
        <v>48.967767000000002</v>
      </c>
      <c r="R83">
        <v>50.298212599999999</v>
      </c>
      <c r="S83">
        <v>51.030481499999901</v>
      </c>
      <c r="T83">
        <v>51.335391100000002</v>
      </c>
      <c r="U83">
        <v>51.285936</v>
      </c>
      <c r="V83">
        <v>50.884886000000002</v>
      </c>
      <c r="W83">
        <v>50.150407999999999</v>
      </c>
      <c r="X83">
        <v>49.133119000000001</v>
      </c>
      <c r="Y83">
        <v>47.916494</v>
      </c>
      <c r="Z83">
        <v>46.584789999999998</v>
      </c>
      <c r="AA83" s="142" t="s">
        <v>1154</v>
      </c>
    </row>
    <row r="84" spans="1:27">
      <c r="A84" t="s">
        <v>1311</v>
      </c>
      <c r="B84" t="s">
        <v>1278</v>
      </c>
      <c r="C84" t="s">
        <v>1446</v>
      </c>
      <c r="D84" t="s">
        <v>1375</v>
      </c>
      <c r="E84" t="s">
        <v>1375</v>
      </c>
      <c r="F84">
        <v>3.4194000000000002E-2</v>
      </c>
      <c r="G84">
        <v>6.4743999999999996E-2</v>
      </c>
      <c r="H84">
        <v>9.0179499999999996E-2</v>
      </c>
      <c r="I84">
        <v>9.0179499999999996E-2</v>
      </c>
      <c r="J84">
        <v>9.0179499999999996E-2</v>
      </c>
      <c r="K84">
        <v>0.1139732</v>
      </c>
      <c r="L84">
        <v>0.15824949999999999</v>
      </c>
      <c r="M84">
        <v>0.2023268</v>
      </c>
      <c r="N84">
        <v>0.25493450000000001</v>
      </c>
      <c r="O84">
        <v>0.30892419999999998</v>
      </c>
      <c r="P84">
        <v>0.35154844999999901</v>
      </c>
      <c r="Q84">
        <v>0.38674057000000001</v>
      </c>
      <c r="R84">
        <v>0.41899978399999999</v>
      </c>
      <c r="S84">
        <v>0.43924290399999999</v>
      </c>
      <c r="T84">
        <v>0.443576525</v>
      </c>
      <c r="U84">
        <v>0.43516495599999999</v>
      </c>
      <c r="V84">
        <v>0.41849893999999999</v>
      </c>
      <c r="W84">
        <v>0.39748835999999999</v>
      </c>
      <c r="X84">
        <v>0.38307478499999997</v>
      </c>
      <c r="Y84">
        <v>0.37891973000000001</v>
      </c>
      <c r="Z84">
        <v>0.38237331999999902</v>
      </c>
      <c r="AA84" s="142" t="s">
        <v>1154</v>
      </c>
    </row>
    <row r="85" spans="1:27">
      <c r="A85" t="s">
        <v>1311</v>
      </c>
      <c r="B85" t="s">
        <v>1278</v>
      </c>
      <c r="C85" t="s">
        <v>1446</v>
      </c>
      <c r="D85" t="s">
        <v>1372</v>
      </c>
      <c r="E85" t="s">
        <v>1372</v>
      </c>
      <c r="F85">
        <v>4.7197299999999998E-2</v>
      </c>
      <c r="G85">
        <v>8.9364899999999997E-2</v>
      </c>
      <c r="H85">
        <v>0.124473</v>
      </c>
      <c r="I85">
        <v>0.124473</v>
      </c>
      <c r="J85">
        <v>0.124473</v>
      </c>
      <c r="K85">
        <v>8.8614899999999996E-2</v>
      </c>
      <c r="L85">
        <v>0.12633339999999901</v>
      </c>
      <c r="M85">
        <v>0.15618170000000001</v>
      </c>
      <c r="N85">
        <v>0.1927412</v>
      </c>
      <c r="O85">
        <v>0.22216253</v>
      </c>
      <c r="P85">
        <v>0.22980386999999999</v>
      </c>
      <c r="Q85">
        <v>0.218383455</v>
      </c>
      <c r="R85">
        <v>0.221593863999999</v>
      </c>
      <c r="S85">
        <v>0.21804991200000001</v>
      </c>
      <c r="T85">
        <v>0.208971356</v>
      </c>
      <c r="U85">
        <v>0.197656056</v>
      </c>
      <c r="V85">
        <v>0.18311271900000001</v>
      </c>
      <c r="W85">
        <v>0.16735681299999999</v>
      </c>
      <c r="X85">
        <v>0.15547075699999999</v>
      </c>
      <c r="Y85">
        <v>0.14405138300000001</v>
      </c>
      <c r="Z85">
        <v>0.13267352600000001</v>
      </c>
      <c r="AA85" s="142" t="s">
        <v>1154</v>
      </c>
    </row>
    <row r="86" spans="1:27">
      <c r="A86" t="s">
        <v>1311</v>
      </c>
      <c r="B86" t="s">
        <v>1278</v>
      </c>
      <c r="C86" t="s">
        <v>1445</v>
      </c>
      <c r="D86" t="s">
        <v>135</v>
      </c>
      <c r="E86" t="s">
        <v>135</v>
      </c>
      <c r="F86">
        <v>8.7854500000000009</v>
      </c>
      <c r="G86">
        <v>8.5528099999999991</v>
      </c>
      <c r="H86">
        <v>10.092000000000001</v>
      </c>
      <c r="I86">
        <v>10.599600000000001</v>
      </c>
      <c r="J86">
        <v>8.5743600000000004</v>
      </c>
      <c r="K86">
        <v>9.1609219999999993</v>
      </c>
      <c r="L86">
        <v>9.8947439999999993</v>
      </c>
      <c r="M86">
        <v>10.468843</v>
      </c>
      <c r="N86">
        <v>10.766055</v>
      </c>
      <c r="O86">
        <v>10.802076</v>
      </c>
      <c r="P86">
        <v>10.8402809999999</v>
      </c>
      <c r="Q86">
        <v>10.9294511999999</v>
      </c>
      <c r="R86">
        <v>10.932302419999999</v>
      </c>
      <c r="S86">
        <v>10.8247626999999</v>
      </c>
      <c r="T86">
        <v>10.6613317</v>
      </c>
      <c r="U86">
        <v>10.508593299999999</v>
      </c>
      <c r="V86">
        <v>10.345322499999901</v>
      </c>
      <c r="W86">
        <v>10.1361133</v>
      </c>
      <c r="X86">
        <v>9.8777349999999995</v>
      </c>
      <c r="Y86">
        <v>9.6024977999999894</v>
      </c>
      <c r="Z86">
        <v>9.3363761000000007</v>
      </c>
      <c r="AA86" s="142" t="s">
        <v>1154</v>
      </c>
    </row>
    <row r="87" spans="1:27">
      <c r="A87" t="s">
        <v>1311</v>
      </c>
      <c r="B87" t="s">
        <v>1278</v>
      </c>
      <c r="C87" t="s">
        <v>1445</v>
      </c>
      <c r="D87" t="s">
        <v>135</v>
      </c>
      <c r="E87" t="s">
        <v>1588</v>
      </c>
      <c r="F87">
        <v>0</v>
      </c>
      <c r="G87">
        <v>0</v>
      </c>
      <c r="H87">
        <v>0</v>
      </c>
      <c r="I87">
        <v>0</v>
      </c>
      <c r="J87">
        <v>0</v>
      </c>
      <c r="K87">
        <v>0</v>
      </c>
      <c r="L87">
        <v>3.9589899999999999E-3</v>
      </c>
      <c r="M87">
        <v>1.5957209999999999E-2</v>
      </c>
      <c r="N87">
        <v>4.9478179999999997E-2</v>
      </c>
      <c r="O87">
        <v>0.10119438</v>
      </c>
      <c r="P87">
        <v>0.14201365999999899</v>
      </c>
      <c r="Q87">
        <v>0.174629809</v>
      </c>
      <c r="R87">
        <v>0.21024843499999901</v>
      </c>
      <c r="S87">
        <v>0.2492400904</v>
      </c>
      <c r="T87">
        <v>0.28712153799999901</v>
      </c>
      <c r="U87">
        <v>0.318893922</v>
      </c>
      <c r="V87">
        <v>0.34600309800000001</v>
      </c>
      <c r="W87">
        <v>0.37091050799999897</v>
      </c>
      <c r="X87">
        <v>0.392745701</v>
      </c>
      <c r="Y87">
        <v>0.411083376</v>
      </c>
      <c r="Z87">
        <v>0.42623497199999999</v>
      </c>
      <c r="AA87" s="142" t="s">
        <v>1154</v>
      </c>
    </row>
    <row r="88" spans="1:27">
      <c r="A88" t="s">
        <v>1311</v>
      </c>
      <c r="B88" t="s">
        <v>1278</v>
      </c>
      <c r="C88" t="s">
        <v>1445</v>
      </c>
      <c r="D88" t="s">
        <v>1372</v>
      </c>
      <c r="E88" t="s">
        <v>1372</v>
      </c>
      <c r="F88">
        <v>9.4363699999999995E-2</v>
      </c>
      <c r="G88">
        <v>8.5330900000000001E-2</v>
      </c>
      <c r="H88">
        <v>8.2054899999999993E-3</v>
      </c>
      <c r="I88">
        <v>4.1024099999999999E-3</v>
      </c>
      <c r="J88">
        <v>4.92232E-3</v>
      </c>
      <c r="K88">
        <v>5.1385859999999997E-3</v>
      </c>
      <c r="L88">
        <v>5.4012890000000001E-3</v>
      </c>
      <c r="M88">
        <v>5.4734249999999996E-3</v>
      </c>
      <c r="N88">
        <v>5.1090759999999997E-3</v>
      </c>
      <c r="O88">
        <v>4.4697409999999898E-3</v>
      </c>
      <c r="P88">
        <v>4.0974983000000003E-3</v>
      </c>
      <c r="Q88">
        <v>3.9234312999999899E-3</v>
      </c>
      <c r="R88">
        <v>3.7832506099999999E-3</v>
      </c>
      <c r="S88">
        <v>3.6311313999999998E-3</v>
      </c>
      <c r="T88">
        <v>3.4801732699999898E-3</v>
      </c>
      <c r="U88">
        <v>3.3642673999999999E-3</v>
      </c>
      <c r="V88">
        <v>3.2561818999999998E-3</v>
      </c>
      <c r="W88">
        <v>3.1266061000000001E-3</v>
      </c>
      <c r="X88">
        <v>2.98458013E-3</v>
      </c>
      <c r="Y88">
        <v>2.8448284700000001E-3</v>
      </c>
      <c r="Z88">
        <v>2.71589593E-3</v>
      </c>
      <c r="AA88" s="142" t="s">
        <v>1154</v>
      </c>
    </row>
    <row r="89" spans="1:27">
      <c r="A89" t="s">
        <v>1311</v>
      </c>
      <c r="B89" t="s">
        <v>1278</v>
      </c>
      <c r="C89" t="s">
        <v>1445</v>
      </c>
      <c r="D89" t="s">
        <v>1372</v>
      </c>
      <c r="E89" t="s">
        <v>1604</v>
      </c>
      <c r="F89">
        <v>0</v>
      </c>
      <c r="G89">
        <v>0</v>
      </c>
      <c r="H89">
        <v>0</v>
      </c>
      <c r="I89">
        <v>0</v>
      </c>
      <c r="J89">
        <v>0</v>
      </c>
      <c r="K89">
        <v>0</v>
      </c>
      <c r="L89" s="625">
        <v>8.98876E-6</v>
      </c>
      <c r="M89" s="625">
        <v>3.5562309999999997E-5</v>
      </c>
      <c r="N89" s="625">
        <v>1.061159E-4</v>
      </c>
      <c r="O89" s="625">
        <v>2.0945291E-4</v>
      </c>
      <c r="P89" s="625">
        <v>2.8570948999999998E-4</v>
      </c>
      <c r="Q89" s="625">
        <v>3.3639153000000001E-4</v>
      </c>
      <c r="R89" s="625">
        <v>3.87068953E-4</v>
      </c>
      <c r="S89" s="625">
        <v>4.3659978730000001E-4</v>
      </c>
      <c r="T89" s="625">
        <v>4.8101488199999999E-4</v>
      </c>
      <c r="U89" s="625">
        <v>5.1689542100000002E-4</v>
      </c>
      <c r="V89" s="625">
        <v>5.4452405000000002E-4</v>
      </c>
      <c r="W89" s="625">
        <v>5.6509199200000004E-4</v>
      </c>
      <c r="X89" s="625">
        <v>5.8027547499999897E-4</v>
      </c>
      <c r="Y89" s="625">
        <v>5.9140720999999999E-4</v>
      </c>
      <c r="Z89" s="625">
        <v>5.9960101999999998E-4</v>
      </c>
      <c r="AA89" s="142" t="s">
        <v>1154</v>
      </c>
    </row>
    <row r="90" spans="1:27">
      <c r="A90" t="s">
        <v>1311</v>
      </c>
      <c r="B90" t="s">
        <v>1278</v>
      </c>
      <c r="C90" t="s">
        <v>1443</v>
      </c>
      <c r="D90" t="s">
        <v>1160</v>
      </c>
      <c r="E90" t="s">
        <v>1160</v>
      </c>
      <c r="F90">
        <v>1.4730399999999999</v>
      </c>
      <c r="G90">
        <v>1.5541799999999999</v>
      </c>
      <c r="H90">
        <v>2.02386</v>
      </c>
      <c r="I90">
        <v>0.72909800000000002</v>
      </c>
      <c r="J90">
        <v>0.79992600000000003</v>
      </c>
      <c r="K90">
        <v>0.98306799999999905</v>
      </c>
      <c r="L90">
        <v>1.1684300000000001</v>
      </c>
      <c r="M90">
        <v>1.336389</v>
      </c>
      <c r="N90">
        <v>1.481733</v>
      </c>
      <c r="O90">
        <v>1.6054117999999999</v>
      </c>
      <c r="P90">
        <v>1.7110991999999901</v>
      </c>
      <c r="Q90">
        <v>1.80503484</v>
      </c>
      <c r="R90">
        <v>1.88385946</v>
      </c>
      <c r="S90">
        <v>1.9485449399999999</v>
      </c>
      <c r="T90">
        <v>1.99626294</v>
      </c>
      <c r="U90">
        <v>2.0308756400000001</v>
      </c>
      <c r="V90">
        <v>2.0511175399999999</v>
      </c>
      <c r="W90">
        <v>2.05612847</v>
      </c>
      <c r="X90">
        <v>2.05043335</v>
      </c>
      <c r="Y90">
        <v>2.03792726</v>
      </c>
      <c r="Z90">
        <v>2.0210664899999999</v>
      </c>
      <c r="AA90" s="142" t="s">
        <v>1154</v>
      </c>
    </row>
    <row r="91" spans="1:27">
      <c r="A91" t="s">
        <v>1311</v>
      </c>
      <c r="B91" t="s">
        <v>1278</v>
      </c>
      <c r="C91" t="s">
        <v>1342</v>
      </c>
      <c r="D91" t="s">
        <v>1350</v>
      </c>
      <c r="E91" t="s">
        <v>1354</v>
      </c>
      <c r="F91">
        <v>0</v>
      </c>
      <c r="G91">
        <v>0</v>
      </c>
      <c r="H91">
        <v>0</v>
      </c>
      <c r="I91">
        <v>0</v>
      </c>
      <c r="J91">
        <v>0</v>
      </c>
      <c r="K91">
        <v>0</v>
      </c>
      <c r="L91">
        <v>2.15372E-3</v>
      </c>
      <c r="M91">
        <v>2.1016799999999999E-3</v>
      </c>
      <c r="N91">
        <v>2.0688999999999998E-3</v>
      </c>
      <c r="O91">
        <v>2.9055800000000001E-3</v>
      </c>
      <c r="P91">
        <v>4.5784600000000003E-3</v>
      </c>
      <c r="Q91">
        <v>6.8253799999999998E-3</v>
      </c>
      <c r="R91">
        <v>7.3408900000000001E-3</v>
      </c>
      <c r="S91">
        <v>6.2560200000000002E-3</v>
      </c>
      <c r="T91">
        <v>5.5368500000000003E-3</v>
      </c>
      <c r="U91">
        <v>4.6706300000000003E-3</v>
      </c>
      <c r="V91">
        <v>5.3592099999999997E-3</v>
      </c>
      <c r="W91">
        <v>6.48388E-3</v>
      </c>
      <c r="X91">
        <v>7.49397E-3</v>
      </c>
      <c r="Y91">
        <v>8.0052200000000004E-3</v>
      </c>
      <c r="Z91">
        <v>8.0534200000000004E-3</v>
      </c>
      <c r="AA91" s="142" t="s">
        <v>1154</v>
      </c>
    </row>
    <row r="92" spans="1:27">
      <c r="A92" t="s">
        <v>1311</v>
      </c>
      <c r="B92" t="s">
        <v>1278</v>
      </c>
      <c r="C92" t="s">
        <v>1342</v>
      </c>
      <c r="D92" t="s">
        <v>1350</v>
      </c>
      <c r="E92" t="s">
        <v>1353</v>
      </c>
      <c r="F92">
        <v>0</v>
      </c>
      <c r="G92">
        <v>0</v>
      </c>
      <c r="H92">
        <v>0</v>
      </c>
      <c r="I92">
        <v>0</v>
      </c>
      <c r="J92">
        <v>0</v>
      </c>
      <c r="K92">
        <v>7.5579599999999997E-2</v>
      </c>
      <c r="L92">
        <v>0.1381452</v>
      </c>
      <c r="M92">
        <v>0.2028015</v>
      </c>
      <c r="N92">
        <v>0.27418150000000002</v>
      </c>
      <c r="O92">
        <v>0.38120409999999999</v>
      </c>
      <c r="P92">
        <v>0.53488360000000001</v>
      </c>
      <c r="Q92">
        <v>0.73131590000000002</v>
      </c>
      <c r="R92">
        <v>0.89522650000000004</v>
      </c>
      <c r="S92">
        <v>1.01923696</v>
      </c>
      <c r="T92">
        <v>1.1268313299999999</v>
      </c>
      <c r="U92">
        <v>1.1934434700000001</v>
      </c>
      <c r="V92">
        <v>1.2643993</v>
      </c>
      <c r="W92">
        <v>1.3458568499999899</v>
      </c>
      <c r="X92">
        <v>1.42159211</v>
      </c>
      <c r="Y92">
        <v>1.4883721999999899</v>
      </c>
      <c r="Z92">
        <v>1.54911</v>
      </c>
      <c r="AA92" s="142" t="s">
        <v>1154</v>
      </c>
    </row>
    <row r="93" spans="1:27">
      <c r="A93" t="s">
        <v>1311</v>
      </c>
      <c r="B93" t="s">
        <v>1278</v>
      </c>
      <c r="C93" t="s">
        <v>1342</v>
      </c>
      <c r="D93" t="s">
        <v>1350</v>
      </c>
      <c r="E93" t="s">
        <v>1352</v>
      </c>
      <c r="F93">
        <v>0</v>
      </c>
      <c r="G93">
        <v>0</v>
      </c>
      <c r="H93">
        <v>1.4310600000000001E-3</v>
      </c>
      <c r="I93">
        <v>2.26596E-3</v>
      </c>
      <c r="J93">
        <v>1.8485800000000001E-3</v>
      </c>
      <c r="K93">
        <v>2.7558679999999999E-3</v>
      </c>
      <c r="L93">
        <v>3.5209130000000001E-3</v>
      </c>
      <c r="M93">
        <v>4.2720809999999996E-3</v>
      </c>
      <c r="N93">
        <v>5.0792859999999997E-3</v>
      </c>
      <c r="O93">
        <v>6.4211629999999997E-3</v>
      </c>
      <c r="P93">
        <v>8.7597960000000002E-3</v>
      </c>
      <c r="Q93">
        <v>1.1593723E-2</v>
      </c>
      <c r="R93">
        <v>1.3879756E-2</v>
      </c>
      <c r="S93">
        <v>1.5399884199999899E-2</v>
      </c>
      <c r="T93">
        <v>1.6366429999999901E-2</v>
      </c>
      <c r="U93">
        <v>1.6457576000000002E-2</v>
      </c>
      <c r="V93">
        <v>1.5950872299999998E-2</v>
      </c>
      <c r="W93">
        <v>1.4979048599999999E-2</v>
      </c>
      <c r="X93">
        <v>1.3740932000000001E-2</v>
      </c>
      <c r="Y93">
        <v>1.2470495E-2</v>
      </c>
      <c r="Z93">
        <v>1.1316164E-2</v>
      </c>
      <c r="AA93" s="142" t="s">
        <v>1154</v>
      </c>
    </row>
    <row r="94" spans="1:27">
      <c r="A94" t="s">
        <v>1311</v>
      </c>
      <c r="B94" t="s">
        <v>1278</v>
      </c>
      <c r="C94" t="s">
        <v>1342</v>
      </c>
      <c r="D94" t="s">
        <v>1350</v>
      </c>
      <c r="E94" t="s">
        <v>1351</v>
      </c>
      <c r="F94">
        <v>0</v>
      </c>
      <c r="G94">
        <v>0</v>
      </c>
      <c r="H94">
        <v>0</v>
      </c>
      <c r="I94">
        <v>0</v>
      </c>
      <c r="J94">
        <v>0</v>
      </c>
      <c r="K94">
        <v>0</v>
      </c>
      <c r="L94">
        <v>0.44555499999999998</v>
      </c>
      <c r="M94">
        <v>0.76091600000000004</v>
      </c>
      <c r="N94">
        <v>1.1065419999999999</v>
      </c>
      <c r="O94">
        <v>1.6358159999999999</v>
      </c>
      <c r="P94">
        <v>2.4071090000000002</v>
      </c>
      <c r="Q94">
        <v>3.4075219999999899</v>
      </c>
      <c r="R94">
        <v>4.2064129999999897</v>
      </c>
      <c r="S94">
        <v>4.7473786000000002</v>
      </c>
      <c r="T94">
        <v>5.1848054000000001</v>
      </c>
      <c r="U94">
        <v>5.4225146999999998</v>
      </c>
      <c r="V94">
        <v>5.6802523000000003</v>
      </c>
      <c r="W94">
        <v>5.9788277999999897</v>
      </c>
      <c r="X94">
        <v>6.2456272999999998</v>
      </c>
      <c r="Y94">
        <v>6.4794248999999997</v>
      </c>
      <c r="Z94">
        <v>6.6987572999999996</v>
      </c>
      <c r="AA94" s="142" t="s">
        <v>1154</v>
      </c>
    </row>
    <row r="95" spans="1:27">
      <c r="A95" t="s">
        <v>1311</v>
      </c>
      <c r="B95" t="s">
        <v>1278</v>
      </c>
      <c r="C95" t="s">
        <v>1342</v>
      </c>
      <c r="D95" t="s">
        <v>1350</v>
      </c>
      <c r="E95" t="s">
        <v>1349</v>
      </c>
      <c r="F95">
        <v>0</v>
      </c>
      <c r="G95">
        <v>1.92798E-2</v>
      </c>
      <c r="H95">
        <v>3.5157300000000002E-2</v>
      </c>
      <c r="I95">
        <v>0.106794</v>
      </c>
      <c r="J95">
        <v>0.38427</v>
      </c>
      <c r="K95">
        <v>0.60615699999999995</v>
      </c>
      <c r="L95">
        <v>0.75398600000000005</v>
      </c>
      <c r="M95">
        <v>0.84827600000000003</v>
      </c>
      <c r="N95">
        <v>0.90149999999999997</v>
      </c>
      <c r="O95">
        <v>0.94318199999999996</v>
      </c>
      <c r="P95">
        <v>1.000356</v>
      </c>
      <c r="Q95">
        <v>1.0759736</v>
      </c>
      <c r="R95">
        <v>1.1176782999999999</v>
      </c>
      <c r="S95">
        <v>1.1311401999999999</v>
      </c>
      <c r="T95">
        <v>1.1525572900000001</v>
      </c>
      <c r="U95">
        <v>1.1461057800000001</v>
      </c>
      <c r="V95">
        <v>1.1335705300000001</v>
      </c>
      <c r="W95">
        <v>1.11520548</v>
      </c>
      <c r="X95">
        <v>1.09231642</v>
      </c>
      <c r="Y95">
        <v>1.0707739999999999</v>
      </c>
      <c r="Z95">
        <v>1.05358849999999</v>
      </c>
      <c r="AA95" s="142" t="s">
        <v>1154</v>
      </c>
    </row>
    <row r="96" spans="1:27">
      <c r="A96" t="s">
        <v>1311</v>
      </c>
      <c r="B96" t="s">
        <v>1278</v>
      </c>
      <c r="C96" t="s">
        <v>1342</v>
      </c>
      <c r="D96" t="s">
        <v>1348</v>
      </c>
      <c r="E96" t="s">
        <v>1348</v>
      </c>
      <c r="F96">
        <v>0</v>
      </c>
      <c r="G96">
        <v>0</v>
      </c>
      <c r="H96">
        <v>0</v>
      </c>
      <c r="I96">
        <v>0</v>
      </c>
      <c r="J96">
        <v>0</v>
      </c>
      <c r="K96">
        <v>0</v>
      </c>
      <c r="L96">
        <v>3.9741800000000001E-2</v>
      </c>
      <c r="M96">
        <v>0.118962</v>
      </c>
      <c r="N96">
        <v>0.23868809999999999</v>
      </c>
      <c r="O96">
        <v>0.4593334</v>
      </c>
      <c r="P96">
        <v>0.87908719999999996</v>
      </c>
      <c r="Q96">
        <v>1.6339718999999999</v>
      </c>
      <c r="R96">
        <v>2.5622939999999899</v>
      </c>
      <c r="S96">
        <v>3.49347253</v>
      </c>
      <c r="T96">
        <v>4.4752718600000003</v>
      </c>
      <c r="U96">
        <v>5.3700070499999999</v>
      </c>
      <c r="V96">
        <v>6.4726387499999998</v>
      </c>
      <c r="W96">
        <v>7.9134756999999896</v>
      </c>
      <c r="X96">
        <v>9.5749694000000005</v>
      </c>
      <c r="Y96">
        <v>11.2626498</v>
      </c>
      <c r="Z96">
        <v>12.865150799999901</v>
      </c>
      <c r="AA96" s="142" t="s">
        <v>1154</v>
      </c>
    </row>
    <row r="97" spans="1:27">
      <c r="A97" t="s">
        <v>1311</v>
      </c>
      <c r="B97" t="s">
        <v>1278</v>
      </c>
      <c r="C97" t="s">
        <v>1342</v>
      </c>
      <c r="D97" t="s">
        <v>1347</v>
      </c>
      <c r="E97" t="s">
        <v>1347</v>
      </c>
      <c r="F97">
        <v>0</v>
      </c>
      <c r="G97">
        <v>0</v>
      </c>
      <c r="H97">
        <v>0</v>
      </c>
      <c r="I97">
        <v>0</v>
      </c>
      <c r="J97">
        <v>0</v>
      </c>
      <c r="K97">
        <v>0</v>
      </c>
      <c r="L97">
        <v>1.04867E-2</v>
      </c>
      <c r="M97">
        <v>3.2306979999999999E-2</v>
      </c>
      <c r="N97">
        <v>6.5162019999999904E-2</v>
      </c>
      <c r="O97">
        <v>0.12583875</v>
      </c>
      <c r="P97">
        <v>0.24457532999999901</v>
      </c>
      <c r="Q97">
        <v>0.46115565999999902</v>
      </c>
      <c r="R97">
        <v>0.72417482</v>
      </c>
      <c r="S97">
        <v>0.95895534999999998</v>
      </c>
      <c r="T97">
        <v>1.16638643</v>
      </c>
      <c r="U97">
        <v>1.3187278599999901</v>
      </c>
      <c r="V97">
        <v>1.47247157</v>
      </c>
      <c r="W97">
        <v>1.6275642399999899</v>
      </c>
      <c r="X97">
        <v>1.78517116</v>
      </c>
      <c r="Y97">
        <v>1.9439234999999999</v>
      </c>
      <c r="Z97">
        <v>2.0943543999999998</v>
      </c>
      <c r="AA97" s="142" t="s">
        <v>1154</v>
      </c>
    </row>
    <row r="98" spans="1:27">
      <c r="A98" t="s">
        <v>1311</v>
      </c>
      <c r="B98" t="s">
        <v>1278</v>
      </c>
      <c r="C98" t="s">
        <v>1342</v>
      </c>
      <c r="D98" t="s">
        <v>1341</v>
      </c>
      <c r="E98" t="s">
        <v>1341</v>
      </c>
      <c r="F98">
        <v>2.5917599999999998</v>
      </c>
      <c r="G98">
        <v>8.0000599999999995</v>
      </c>
      <c r="H98">
        <v>12.4552</v>
      </c>
      <c r="I98">
        <v>17.199300000000001</v>
      </c>
      <c r="J98">
        <v>11.8293</v>
      </c>
      <c r="K98">
        <v>12.859529999999999</v>
      </c>
      <c r="L98">
        <v>14.6255399999999</v>
      </c>
      <c r="M98">
        <v>15.98795</v>
      </c>
      <c r="N98">
        <v>16.751860000000001</v>
      </c>
      <c r="O98">
        <v>17.081869999999999</v>
      </c>
      <c r="P98">
        <v>16.8612</v>
      </c>
      <c r="Q98">
        <v>16.266921</v>
      </c>
      <c r="R98">
        <v>15.776972000000001</v>
      </c>
      <c r="S98">
        <v>15.4134013999999</v>
      </c>
      <c r="T98">
        <v>15.0361007</v>
      </c>
      <c r="U98">
        <v>14.7754545</v>
      </c>
      <c r="V98">
        <v>14.310074999999999</v>
      </c>
      <c r="W98">
        <v>13.6388123</v>
      </c>
      <c r="X98">
        <v>12.826988</v>
      </c>
      <c r="Y98">
        <v>11.973675</v>
      </c>
      <c r="Z98">
        <v>11.170540999999901</v>
      </c>
      <c r="AA98" s="142" t="s">
        <v>1154</v>
      </c>
    </row>
    <row r="99" spans="1:27">
      <c r="A99" t="s">
        <v>1311</v>
      </c>
      <c r="B99" t="s">
        <v>1278</v>
      </c>
      <c r="C99" t="s">
        <v>1368</v>
      </c>
      <c r="D99" t="s">
        <v>1368</v>
      </c>
      <c r="E99" t="s">
        <v>1368</v>
      </c>
      <c r="F99">
        <v>-21.615600000000001</v>
      </c>
      <c r="G99">
        <v>-40.090000000000003</v>
      </c>
      <c r="H99">
        <v>-48.302300000000002</v>
      </c>
      <c r="I99">
        <v>-62.0169</v>
      </c>
      <c r="J99">
        <v>-92.5351</v>
      </c>
      <c r="K99">
        <v>-98.209900000000005</v>
      </c>
      <c r="L99">
        <v>-111.492</v>
      </c>
      <c r="M99">
        <v>-119.43899999999999</v>
      </c>
      <c r="N99">
        <v>-117.801</v>
      </c>
      <c r="O99">
        <v>-110.346</v>
      </c>
      <c r="P99">
        <v>-109.464</v>
      </c>
      <c r="Q99">
        <v>-111.15900000000001</v>
      </c>
      <c r="R99">
        <v>-112.249</v>
      </c>
      <c r="S99">
        <v>-112.77800000000001</v>
      </c>
      <c r="T99">
        <v>-112.696</v>
      </c>
      <c r="U99">
        <v>-111.024</v>
      </c>
      <c r="V99">
        <v>-108.74</v>
      </c>
      <c r="W99">
        <v>-106.79300000000001</v>
      </c>
      <c r="X99">
        <v>-103.209</v>
      </c>
      <c r="Y99">
        <v>-99.083200000000005</v>
      </c>
      <c r="Z99">
        <v>-95.8108</v>
      </c>
      <c r="AA99" s="142" t="s">
        <v>1154</v>
      </c>
    </row>
    <row r="100" spans="1:27">
      <c r="A100" t="s">
        <v>1311</v>
      </c>
      <c r="B100" t="s">
        <v>1278</v>
      </c>
      <c r="C100" t="s">
        <v>1365</v>
      </c>
      <c r="D100" t="s">
        <v>1365</v>
      </c>
      <c r="E100" t="s">
        <v>1364</v>
      </c>
      <c r="F100">
        <v>0</v>
      </c>
      <c r="G100">
        <v>0</v>
      </c>
      <c r="H100">
        <v>-2.0297900000000001E-2</v>
      </c>
      <c r="I100">
        <v>-3.2140000000000002E-2</v>
      </c>
      <c r="J100">
        <v>-2.6219900000000001E-2</v>
      </c>
      <c r="K100">
        <v>-3.90888E-2</v>
      </c>
      <c r="L100">
        <v>-4.9931099999999999E-2</v>
      </c>
      <c r="M100">
        <v>-6.0566200000000001E-2</v>
      </c>
      <c r="N100">
        <v>-7.1980299999999997E-2</v>
      </c>
      <c r="O100">
        <v>-9.0934299999999996E-2</v>
      </c>
      <c r="P100">
        <v>-0.123943</v>
      </c>
      <c r="Q100">
        <v>-0.16390299999999999</v>
      </c>
      <c r="R100">
        <v>-0.19609099999999999</v>
      </c>
      <c r="S100">
        <v>-0.217448</v>
      </c>
      <c r="T100">
        <v>-0.230985</v>
      </c>
      <c r="U100">
        <v>-0.23216200000000001</v>
      </c>
      <c r="V100">
        <v>-0.224882</v>
      </c>
      <c r="W100">
        <v>-0.21102499999999999</v>
      </c>
      <c r="X100">
        <v>-0.19342200000000001</v>
      </c>
      <c r="Y100">
        <v>-0.17539299999999999</v>
      </c>
      <c r="Z100">
        <v>-0.15903400000000001</v>
      </c>
      <c r="AA100" s="142" t="s">
        <v>1154</v>
      </c>
    </row>
    <row r="101" spans="1:27">
      <c r="A101" t="s">
        <v>1311</v>
      </c>
      <c r="B101" t="s">
        <v>1278</v>
      </c>
      <c r="C101" t="s">
        <v>1362</v>
      </c>
      <c r="D101" t="s">
        <v>1362</v>
      </c>
      <c r="E101" t="s">
        <v>1362</v>
      </c>
      <c r="F101">
        <v>0</v>
      </c>
      <c r="G101">
        <v>-8.3683999999999995E-2</v>
      </c>
      <c r="H101">
        <v>-0.15260099999999999</v>
      </c>
      <c r="I101">
        <v>-0.46354099999999998</v>
      </c>
      <c r="J101">
        <v>-1.6679299999999999</v>
      </c>
      <c r="K101">
        <v>-2.63103</v>
      </c>
      <c r="L101">
        <v>-3.2726799999999998</v>
      </c>
      <c r="M101">
        <v>-3.6819500000000001</v>
      </c>
      <c r="N101">
        <v>-3.9129700000000001</v>
      </c>
      <c r="O101">
        <v>-4.09389</v>
      </c>
      <c r="P101">
        <v>-4.3420500000000004</v>
      </c>
      <c r="Q101">
        <v>-4.6702700000000004</v>
      </c>
      <c r="R101">
        <v>-4.8512899999999997</v>
      </c>
      <c r="S101">
        <v>-4.9097200000000001</v>
      </c>
      <c r="T101">
        <v>-5.0026900000000003</v>
      </c>
      <c r="U101">
        <v>-4.9746800000000002</v>
      </c>
      <c r="V101">
        <v>-4.9202700000000004</v>
      </c>
      <c r="W101">
        <v>-4.84056</v>
      </c>
      <c r="X101">
        <v>-4.7412000000000001</v>
      </c>
      <c r="Y101">
        <v>-4.6477000000000004</v>
      </c>
      <c r="Z101">
        <v>-4.5731099999999998</v>
      </c>
      <c r="AA101" s="142" t="s">
        <v>1154</v>
      </c>
    </row>
    <row r="102" spans="1:27">
      <c r="A102" t="s">
        <v>1311</v>
      </c>
      <c r="B102" t="s">
        <v>1278</v>
      </c>
      <c r="C102" t="s">
        <v>1309</v>
      </c>
      <c r="D102" t="s">
        <v>1309</v>
      </c>
      <c r="E102" t="s">
        <v>1309</v>
      </c>
      <c r="F102">
        <v>-0.77010299999999998</v>
      </c>
      <c r="G102">
        <v>-1.05586</v>
      </c>
      <c r="H102">
        <v>-3.78592</v>
      </c>
      <c r="I102">
        <v>-6.0252299999999996</v>
      </c>
      <c r="J102">
        <v>-9.0917200000000005</v>
      </c>
      <c r="K102">
        <v>-10.7852</v>
      </c>
      <c r="L102">
        <v>-12.567299999999999</v>
      </c>
      <c r="M102">
        <v>-14.061400000000001</v>
      </c>
      <c r="N102">
        <v>-15.128500000000001</v>
      </c>
      <c r="O102">
        <v>-15.9133</v>
      </c>
      <c r="P102">
        <v>-16.728899999999999</v>
      </c>
      <c r="Q102">
        <v>-17.584299999999999</v>
      </c>
      <c r="R102">
        <v>-18.3567</v>
      </c>
      <c r="S102">
        <v>-19.028500000000001</v>
      </c>
      <c r="T102">
        <v>-19.536799999999999</v>
      </c>
      <c r="U102">
        <v>-19.901900000000001</v>
      </c>
      <c r="V102">
        <v>-20.1126</v>
      </c>
      <c r="W102">
        <v>-20.170000000000002</v>
      </c>
      <c r="X102">
        <v>-20.129200000000001</v>
      </c>
      <c r="Y102">
        <v>-20.020800000000001</v>
      </c>
      <c r="Z102">
        <v>-19.864599999999999</v>
      </c>
      <c r="AA102" s="142" t="s">
        <v>1154</v>
      </c>
    </row>
    <row r="103" spans="1:27">
      <c r="A103" t="s">
        <v>1311</v>
      </c>
      <c r="B103" t="s">
        <v>1278</v>
      </c>
      <c r="C103" t="s">
        <v>1422</v>
      </c>
      <c r="D103" t="s">
        <v>135</v>
      </c>
      <c r="E103" t="s">
        <v>135</v>
      </c>
      <c r="F103">
        <v>3.3939799999999999E-2</v>
      </c>
      <c r="G103">
        <v>6.1402899999999996E-3</v>
      </c>
      <c r="H103">
        <v>1.6336E-2</v>
      </c>
      <c r="I103">
        <v>3.6364399999999999E-3</v>
      </c>
      <c r="J103">
        <v>2.50687E-3</v>
      </c>
      <c r="K103">
        <v>3.0930900000000002E-3</v>
      </c>
      <c r="L103">
        <v>3.6825E-3</v>
      </c>
      <c r="M103">
        <v>4.2980700000000002E-3</v>
      </c>
      <c r="N103">
        <v>4.8479999999999999E-3</v>
      </c>
      <c r="O103">
        <v>5.2646999999999998E-3</v>
      </c>
      <c r="P103">
        <v>5.3830400000000004E-3</v>
      </c>
      <c r="Q103">
        <v>4.8936400000000003E-3</v>
      </c>
      <c r="R103">
        <v>4.3643900000000001E-3</v>
      </c>
      <c r="S103">
        <v>3.9320400000000004E-3</v>
      </c>
      <c r="T103">
        <v>3.6232E-3</v>
      </c>
      <c r="U103">
        <v>3.4861200000000001E-3</v>
      </c>
      <c r="V103">
        <v>3.54492E-3</v>
      </c>
      <c r="W103">
        <v>3.8824300000000001E-3</v>
      </c>
      <c r="X103">
        <v>4.4384000000000003E-3</v>
      </c>
      <c r="Y103">
        <v>4.7853599999999998E-3</v>
      </c>
      <c r="Z103">
        <v>3.63189E-3</v>
      </c>
      <c r="AA103" s="142" t="s">
        <v>1154</v>
      </c>
    </row>
    <row r="104" spans="1:27">
      <c r="A104" t="s">
        <v>1311</v>
      </c>
      <c r="B104" t="s">
        <v>1278</v>
      </c>
      <c r="C104" t="s">
        <v>1421</v>
      </c>
      <c r="D104" t="s">
        <v>135</v>
      </c>
      <c r="E104" t="s">
        <v>135</v>
      </c>
      <c r="F104">
        <v>0.44968399999999997</v>
      </c>
      <c r="G104">
        <v>0.55171599999999998</v>
      </c>
      <c r="H104">
        <v>0.41088599999999997</v>
      </c>
      <c r="I104">
        <v>0.451129</v>
      </c>
      <c r="J104">
        <v>0.364147</v>
      </c>
      <c r="K104">
        <v>0.48157899999999998</v>
      </c>
      <c r="L104">
        <v>0.66137400000000002</v>
      </c>
      <c r="M104">
        <v>0.75967499999999999</v>
      </c>
      <c r="N104">
        <v>0.84724699999999997</v>
      </c>
      <c r="O104">
        <v>0.91920900000000005</v>
      </c>
      <c r="P104">
        <v>0.935473</v>
      </c>
      <c r="Q104">
        <v>0.83241500000000002</v>
      </c>
      <c r="R104">
        <v>0.72744299999999995</v>
      </c>
      <c r="S104">
        <v>0.63056199999999996</v>
      </c>
      <c r="T104">
        <v>0.53975799999999996</v>
      </c>
      <c r="U104">
        <v>0.45600499999999999</v>
      </c>
      <c r="V104">
        <v>0.37967800000000002</v>
      </c>
      <c r="W104">
        <v>0.31689099999999998</v>
      </c>
      <c r="X104">
        <v>0.26058799999999999</v>
      </c>
      <c r="Y104">
        <v>0.21304600000000001</v>
      </c>
      <c r="Z104">
        <v>0.17546999999999999</v>
      </c>
      <c r="AA104" s="142" t="s">
        <v>1154</v>
      </c>
    </row>
    <row r="105" spans="1:27">
      <c r="A105" t="s">
        <v>1311</v>
      </c>
      <c r="B105" t="s">
        <v>1278</v>
      </c>
      <c r="C105" t="s">
        <v>1420</v>
      </c>
      <c r="D105" t="s">
        <v>135</v>
      </c>
      <c r="E105" t="s">
        <v>135</v>
      </c>
      <c r="F105">
        <v>5.84463E-2</v>
      </c>
      <c r="G105">
        <v>1.6206999999999999E-2</v>
      </c>
      <c r="H105">
        <v>2.9964899999999999E-2</v>
      </c>
      <c r="I105">
        <v>1.00821E-2</v>
      </c>
      <c r="J105">
        <v>6.8499499999999996E-3</v>
      </c>
      <c r="K105">
        <v>7.93548E-3</v>
      </c>
      <c r="L105">
        <v>9.7067200000000003E-3</v>
      </c>
      <c r="M105">
        <v>1.14308E-2</v>
      </c>
      <c r="N105">
        <v>1.30399E-2</v>
      </c>
      <c r="O105">
        <v>1.43257E-2</v>
      </c>
      <c r="P105">
        <v>1.47752E-2</v>
      </c>
      <c r="Q105">
        <v>1.3456299999999999E-2</v>
      </c>
      <c r="R105">
        <v>1.1860300000000001E-2</v>
      </c>
      <c r="S105">
        <v>1.03091E-2</v>
      </c>
      <c r="T105">
        <v>8.8300600000000007E-3</v>
      </c>
      <c r="U105">
        <v>7.5070800000000002E-3</v>
      </c>
      <c r="V105">
        <v>6.37449E-3</v>
      </c>
      <c r="W105">
        <v>5.5518399999999997E-3</v>
      </c>
      <c r="X105">
        <v>4.9157599999999999E-3</v>
      </c>
      <c r="Y105">
        <v>4.7692300000000002E-3</v>
      </c>
      <c r="Z105">
        <v>3.6908499999999999E-3</v>
      </c>
      <c r="AA105" s="142" t="s">
        <v>1154</v>
      </c>
    </row>
    <row r="106" spans="1:27">
      <c r="A106" t="s">
        <v>1311</v>
      </c>
      <c r="B106" t="s">
        <v>1278</v>
      </c>
      <c r="C106" t="s">
        <v>1419</v>
      </c>
      <c r="D106" t="s">
        <v>135</v>
      </c>
      <c r="E106" t="s">
        <v>135</v>
      </c>
      <c r="F106">
        <v>7.4473700000000004E-2</v>
      </c>
      <c r="G106">
        <v>2.40626E-2</v>
      </c>
      <c r="H106">
        <v>3.9395699999999999E-2</v>
      </c>
      <c r="I106">
        <v>1.6569899999999999E-2</v>
      </c>
      <c r="J106">
        <v>1.12584E-2</v>
      </c>
      <c r="K106">
        <v>1.27919E-2</v>
      </c>
      <c r="L106">
        <v>1.5929100000000002E-2</v>
      </c>
      <c r="M106">
        <v>1.8901999999999999E-2</v>
      </c>
      <c r="N106">
        <v>2.1753999999999999E-2</v>
      </c>
      <c r="O106">
        <v>2.41414E-2</v>
      </c>
      <c r="P106">
        <v>2.51609E-2</v>
      </c>
      <c r="Q106">
        <v>2.3143899999999999E-2</v>
      </c>
      <c r="R106">
        <v>2.0558300000000002E-2</v>
      </c>
      <c r="S106">
        <v>1.7915199999999999E-2</v>
      </c>
      <c r="T106">
        <v>1.5231E-2</v>
      </c>
      <c r="U106">
        <v>1.2626800000000001E-2</v>
      </c>
      <c r="V106">
        <v>1.01659E-2</v>
      </c>
      <c r="W106">
        <v>8.05582E-3</v>
      </c>
      <c r="X106">
        <v>6.1375900000000001E-3</v>
      </c>
      <c r="Y106">
        <v>4.6590599999999996E-3</v>
      </c>
      <c r="Z106">
        <v>4.0668299999999996E-3</v>
      </c>
      <c r="AA106" s="142" t="s">
        <v>1154</v>
      </c>
    </row>
    <row r="107" spans="1:27">
      <c r="A107" t="s">
        <v>1311</v>
      </c>
      <c r="B107" t="s">
        <v>1278</v>
      </c>
      <c r="C107" t="s">
        <v>1418</v>
      </c>
      <c r="D107" t="s">
        <v>135</v>
      </c>
      <c r="E107" t="s">
        <v>135</v>
      </c>
      <c r="F107">
        <v>8.9143100000000003E-2</v>
      </c>
      <c r="G107">
        <v>3.3151399999999998E-2</v>
      </c>
      <c r="H107">
        <v>4.8342499999999997E-2</v>
      </c>
      <c r="I107">
        <v>2.4203300000000001E-2</v>
      </c>
      <c r="J107">
        <v>1.6535000000000001E-2</v>
      </c>
      <c r="K107">
        <v>1.86325E-2</v>
      </c>
      <c r="L107">
        <v>2.3525999999999998E-2</v>
      </c>
      <c r="M107">
        <v>2.8086300000000002E-2</v>
      </c>
      <c r="N107">
        <v>3.2546499999999999E-2</v>
      </c>
      <c r="O107">
        <v>3.6414000000000002E-2</v>
      </c>
      <c r="P107">
        <v>3.8297400000000002E-2</v>
      </c>
      <c r="Q107">
        <v>3.5571899999999997E-2</v>
      </c>
      <c r="R107">
        <v>3.1915100000000002E-2</v>
      </c>
      <c r="S107">
        <v>2.8069299999999998E-2</v>
      </c>
      <c r="T107">
        <v>2.4028899999999999E-2</v>
      </c>
      <c r="U107">
        <v>1.9951E-2</v>
      </c>
      <c r="V107">
        <v>1.59293E-2</v>
      </c>
      <c r="W107">
        <v>1.2300699999999999E-2</v>
      </c>
      <c r="X107">
        <v>8.8543300000000005E-3</v>
      </c>
      <c r="Y107">
        <v>5.7899199999999996E-3</v>
      </c>
      <c r="Z107">
        <v>4.7015800000000003E-3</v>
      </c>
      <c r="AA107" s="142" t="s">
        <v>1154</v>
      </c>
    </row>
    <row r="108" spans="1:27">
      <c r="A108" t="s">
        <v>1311</v>
      </c>
      <c r="B108" t="s">
        <v>1278</v>
      </c>
      <c r="C108" t="s">
        <v>1417</v>
      </c>
      <c r="D108" t="s">
        <v>135</v>
      </c>
      <c r="E108" t="s">
        <v>135</v>
      </c>
      <c r="F108">
        <v>0.104184</v>
      </c>
      <c r="G108">
        <v>4.3987100000000001E-2</v>
      </c>
      <c r="H108">
        <v>5.8257999999999997E-2</v>
      </c>
      <c r="I108">
        <v>3.3604599999999998E-2</v>
      </c>
      <c r="J108">
        <v>2.31267E-2</v>
      </c>
      <c r="K108">
        <v>2.59695E-2</v>
      </c>
      <c r="L108">
        <v>3.3155400000000002E-2</v>
      </c>
      <c r="M108">
        <v>3.9770699999999999E-2</v>
      </c>
      <c r="N108">
        <v>4.6331400000000002E-2</v>
      </c>
      <c r="O108">
        <v>5.2172000000000003E-2</v>
      </c>
      <c r="P108">
        <v>5.52758E-2</v>
      </c>
      <c r="Q108">
        <v>5.1767100000000003E-2</v>
      </c>
      <c r="R108">
        <v>4.6869899999999999E-2</v>
      </c>
      <c r="S108">
        <v>4.1622800000000001E-2</v>
      </c>
      <c r="T108">
        <v>3.59873E-2</v>
      </c>
      <c r="U108">
        <v>3.0519500000000001E-2</v>
      </c>
      <c r="V108">
        <v>2.5107500000000001E-2</v>
      </c>
      <c r="W108">
        <v>1.97261E-2</v>
      </c>
      <c r="X108">
        <v>1.42977E-2</v>
      </c>
      <c r="Y108">
        <v>9.0952600000000008E-3</v>
      </c>
      <c r="Z108">
        <v>5.2009500000000002E-3</v>
      </c>
      <c r="AA108" s="142" t="s">
        <v>1154</v>
      </c>
    </row>
    <row r="109" spans="1:27">
      <c r="A109" t="s">
        <v>1311</v>
      </c>
      <c r="B109" t="s">
        <v>1278</v>
      </c>
      <c r="C109" t="s">
        <v>1416</v>
      </c>
      <c r="D109" t="s">
        <v>135</v>
      </c>
      <c r="E109" t="s">
        <v>135</v>
      </c>
      <c r="F109">
        <v>0.121235</v>
      </c>
      <c r="G109">
        <v>5.91806E-2</v>
      </c>
      <c r="H109">
        <v>6.9940000000000002E-2</v>
      </c>
      <c r="I109">
        <v>4.5871599999999998E-2</v>
      </c>
      <c r="J109">
        <v>3.1890000000000002E-2</v>
      </c>
      <c r="K109">
        <v>3.5781599999999997E-2</v>
      </c>
      <c r="L109">
        <v>4.6046400000000001E-2</v>
      </c>
      <c r="M109">
        <v>5.5368899999999999E-2</v>
      </c>
      <c r="N109">
        <v>6.4686099999999996E-2</v>
      </c>
      <c r="O109">
        <v>7.31271E-2</v>
      </c>
      <c r="P109">
        <v>7.8708500000000001E-2</v>
      </c>
      <c r="Q109">
        <v>7.3474300000000006E-2</v>
      </c>
      <c r="R109">
        <v>6.7626000000000006E-2</v>
      </c>
      <c r="S109">
        <v>6.1587799999999998E-2</v>
      </c>
      <c r="T109">
        <v>5.47816E-2</v>
      </c>
      <c r="U109">
        <v>4.7587400000000002E-2</v>
      </c>
      <c r="V109">
        <v>3.9786500000000002E-2</v>
      </c>
      <c r="W109">
        <v>3.20275E-2</v>
      </c>
      <c r="X109">
        <v>2.4090500000000001E-2</v>
      </c>
      <c r="Y109">
        <v>1.6357E-2</v>
      </c>
      <c r="Z109">
        <v>9.0700399999999997E-3</v>
      </c>
      <c r="AA109" s="142" t="s">
        <v>1154</v>
      </c>
    </row>
    <row r="110" spans="1:27">
      <c r="A110" t="s">
        <v>1311</v>
      </c>
      <c r="B110" t="s">
        <v>1278</v>
      </c>
      <c r="C110" t="s">
        <v>1415</v>
      </c>
      <c r="D110" t="s">
        <v>135</v>
      </c>
      <c r="E110" t="s">
        <v>135</v>
      </c>
      <c r="F110">
        <v>0.14246500000000001</v>
      </c>
      <c r="G110">
        <v>8.17441E-2</v>
      </c>
      <c r="H110">
        <v>8.5772899999999999E-2</v>
      </c>
      <c r="I110">
        <v>6.3366099999999995E-2</v>
      </c>
      <c r="J110">
        <v>4.4717899999999998E-2</v>
      </c>
      <c r="K110">
        <v>5.03124E-2</v>
      </c>
      <c r="L110">
        <v>6.5127699999999997E-2</v>
      </c>
      <c r="M110">
        <v>7.8363100000000005E-2</v>
      </c>
      <c r="N110">
        <v>9.2858200000000002E-2</v>
      </c>
      <c r="O110">
        <v>0.108806</v>
      </c>
      <c r="P110">
        <v>0.11851399999999999</v>
      </c>
      <c r="Q110">
        <v>0.110656</v>
      </c>
      <c r="R110">
        <v>0.102021</v>
      </c>
      <c r="S110">
        <v>9.3318300000000007E-2</v>
      </c>
      <c r="T110">
        <v>8.37141E-2</v>
      </c>
      <c r="U110">
        <v>7.3693099999999997E-2</v>
      </c>
      <c r="V110">
        <v>6.2921500000000005E-2</v>
      </c>
      <c r="W110">
        <v>5.2378899999999999E-2</v>
      </c>
      <c r="X110">
        <v>4.1577900000000001E-2</v>
      </c>
      <c r="Y110">
        <v>3.1028300000000002E-2</v>
      </c>
      <c r="Z110">
        <v>2.09564E-2</v>
      </c>
      <c r="AA110" s="142" t="s">
        <v>1154</v>
      </c>
    </row>
    <row r="111" spans="1:27">
      <c r="A111" t="s">
        <v>1311</v>
      </c>
      <c r="B111" t="s">
        <v>1278</v>
      </c>
      <c r="C111" t="s">
        <v>1414</v>
      </c>
      <c r="D111" t="s">
        <v>135</v>
      </c>
      <c r="E111" t="s">
        <v>135</v>
      </c>
      <c r="F111">
        <v>0.17195099999999999</v>
      </c>
      <c r="G111">
        <v>0.11799800000000001</v>
      </c>
      <c r="H111">
        <v>0.109318</v>
      </c>
      <c r="I111">
        <v>9.0969499999999995E-2</v>
      </c>
      <c r="J111">
        <v>6.5517099999999995E-2</v>
      </c>
      <c r="K111">
        <v>7.47979E-2</v>
      </c>
      <c r="L111">
        <v>9.8350900000000005E-2</v>
      </c>
      <c r="M111">
        <v>0.12205199999999999</v>
      </c>
      <c r="N111">
        <v>0.146065</v>
      </c>
      <c r="O111">
        <v>0.169465</v>
      </c>
      <c r="P111">
        <v>0.183503</v>
      </c>
      <c r="Q111">
        <v>0.17121500000000001</v>
      </c>
      <c r="R111">
        <v>0.157945</v>
      </c>
      <c r="S111">
        <v>0.14491399999999999</v>
      </c>
      <c r="T111">
        <v>0.13092899999999999</v>
      </c>
      <c r="U111">
        <v>0.11663800000000001</v>
      </c>
      <c r="V111">
        <v>0.101567</v>
      </c>
      <c r="W111">
        <v>8.7281600000000001E-2</v>
      </c>
      <c r="X111">
        <v>7.2814500000000004E-2</v>
      </c>
      <c r="Y111">
        <v>5.8926699999999999E-2</v>
      </c>
      <c r="Z111">
        <v>4.5947799999999997E-2</v>
      </c>
      <c r="AA111" s="142" t="s">
        <v>1154</v>
      </c>
    </row>
    <row r="112" spans="1:27">
      <c r="A112" t="s">
        <v>1311</v>
      </c>
      <c r="B112" t="s">
        <v>1278</v>
      </c>
      <c r="C112" t="s">
        <v>1413</v>
      </c>
      <c r="D112" t="s">
        <v>135</v>
      </c>
      <c r="E112" t="s">
        <v>135</v>
      </c>
      <c r="F112">
        <v>0.22319900000000001</v>
      </c>
      <c r="G112">
        <v>0.18793899999999999</v>
      </c>
      <c r="H112">
        <v>0.157724</v>
      </c>
      <c r="I112">
        <v>0.144399</v>
      </c>
      <c r="J112">
        <v>0.10759000000000001</v>
      </c>
      <c r="K112">
        <v>0.130831</v>
      </c>
      <c r="L112">
        <v>0.17813200000000001</v>
      </c>
      <c r="M112">
        <v>0.216501</v>
      </c>
      <c r="N112">
        <v>0.25497799999999998</v>
      </c>
      <c r="O112">
        <v>0.29215000000000002</v>
      </c>
      <c r="P112">
        <v>0.31351600000000002</v>
      </c>
      <c r="Q112">
        <v>0.29148000000000002</v>
      </c>
      <c r="R112">
        <v>0.26811800000000002</v>
      </c>
      <c r="S112">
        <v>0.24579699999999999</v>
      </c>
      <c r="T112">
        <v>0.22275300000000001</v>
      </c>
      <c r="U112">
        <v>0.19988</v>
      </c>
      <c r="V112">
        <v>0.17654500000000001</v>
      </c>
      <c r="W112">
        <v>0.15552299999999999</v>
      </c>
      <c r="X112">
        <v>0.13475599999999999</v>
      </c>
      <c r="Y112">
        <v>0.115548</v>
      </c>
      <c r="Z112">
        <v>9.8721199999999995E-2</v>
      </c>
      <c r="AA112" s="142" t="s">
        <v>1154</v>
      </c>
    </row>
    <row r="113" spans="1:27">
      <c r="A113" t="s">
        <v>1311</v>
      </c>
      <c r="B113" t="s">
        <v>1278</v>
      </c>
      <c r="C113" t="s">
        <v>1401</v>
      </c>
      <c r="D113" t="s">
        <v>1160</v>
      </c>
      <c r="E113" t="s">
        <v>1160</v>
      </c>
      <c r="F113">
        <v>0.31849300000000003</v>
      </c>
      <c r="G113">
        <v>0.27793899999999999</v>
      </c>
      <c r="H113">
        <v>0.30280000000000001</v>
      </c>
      <c r="I113">
        <v>0.31039600000000001</v>
      </c>
      <c r="J113">
        <v>0.35786499999999999</v>
      </c>
      <c r="K113">
        <v>0.34245799999999998</v>
      </c>
      <c r="L113">
        <v>0.32410600000000001</v>
      </c>
      <c r="M113">
        <v>0.315334</v>
      </c>
      <c r="N113">
        <v>0.30819200000000002</v>
      </c>
      <c r="O113">
        <v>0.30131200000000002</v>
      </c>
      <c r="P113">
        <v>0.29468</v>
      </c>
      <c r="Q113">
        <v>0.28914699999999999</v>
      </c>
      <c r="R113">
        <v>0.28376800000000002</v>
      </c>
      <c r="S113">
        <v>0.27852199999999999</v>
      </c>
      <c r="T113">
        <v>0.27418599999999999</v>
      </c>
      <c r="U113">
        <v>0.26987699999999998</v>
      </c>
      <c r="V113">
        <v>0.26555699999999999</v>
      </c>
      <c r="W113">
        <v>0.26165100000000002</v>
      </c>
      <c r="X113">
        <v>0.25761299999999998</v>
      </c>
      <c r="Y113">
        <v>0.253633</v>
      </c>
      <c r="Z113">
        <v>0.25259399999999999</v>
      </c>
      <c r="AA113" s="142" t="s">
        <v>1154</v>
      </c>
    </row>
    <row r="114" spans="1:27">
      <c r="A114" t="s">
        <v>1311</v>
      </c>
      <c r="B114" t="s">
        <v>1278</v>
      </c>
      <c r="C114" t="s">
        <v>1400</v>
      </c>
      <c r="D114" t="s">
        <v>1160</v>
      </c>
      <c r="E114" t="s">
        <v>1160</v>
      </c>
      <c r="F114">
        <v>0.30261199999999999</v>
      </c>
      <c r="G114">
        <v>0.236428</v>
      </c>
      <c r="H114">
        <v>0.26239000000000001</v>
      </c>
      <c r="I114">
        <v>0.24452399999999999</v>
      </c>
      <c r="J114">
        <v>0.26584799999999997</v>
      </c>
      <c r="K114">
        <v>0.25996900000000001</v>
      </c>
      <c r="L114">
        <v>0.25292100000000001</v>
      </c>
      <c r="M114">
        <v>0.24618599999999999</v>
      </c>
      <c r="N114">
        <v>0.24071300000000001</v>
      </c>
      <c r="O114">
        <v>0.235433</v>
      </c>
      <c r="P114">
        <v>0.23033500000000001</v>
      </c>
      <c r="Q114">
        <v>0.21920700000000001</v>
      </c>
      <c r="R114">
        <v>0.206043</v>
      </c>
      <c r="S114">
        <v>0.19278799999999999</v>
      </c>
      <c r="T114">
        <v>0.18035000000000001</v>
      </c>
      <c r="U114">
        <v>0.16799700000000001</v>
      </c>
      <c r="V114">
        <v>0.15590799999999999</v>
      </c>
      <c r="W114">
        <v>0.14449300000000001</v>
      </c>
      <c r="X114">
        <v>0.13365099999999999</v>
      </c>
      <c r="Y114">
        <v>0.12338300000000001</v>
      </c>
      <c r="Z114">
        <v>0.114831</v>
      </c>
      <c r="AA114" s="142" t="s">
        <v>1154</v>
      </c>
    </row>
    <row r="115" spans="1:27">
      <c r="A115" t="s">
        <v>1311</v>
      </c>
      <c r="B115" t="s">
        <v>1278</v>
      </c>
      <c r="C115" t="s">
        <v>1399</v>
      </c>
      <c r="D115" t="s">
        <v>1160</v>
      </c>
      <c r="E115" t="s">
        <v>1160</v>
      </c>
      <c r="F115">
        <v>0.31711699999999998</v>
      </c>
      <c r="G115">
        <v>0.27620099999999997</v>
      </c>
      <c r="H115">
        <v>0.30030600000000002</v>
      </c>
      <c r="I115">
        <v>0.30788500000000002</v>
      </c>
      <c r="J115">
        <v>0.35470400000000002</v>
      </c>
      <c r="K115">
        <v>0.34037699999999999</v>
      </c>
      <c r="L115">
        <v>0.323264</v>
      </c>
      <c r="M115">
        <v>0.31436799999999998</v>
      </c>
      <c r="N115">
        <v>0.30710199999999999</v>
      </c>
      <c r="O115">
        <v>0.30010700000000001</v>
      </c>
      <c r="P115">
        <v>0.29337400000000002</v>
      </c>
      <c r="Q115">
        <v>0.28775400000000001</v>
      </c>
      <c r="R115">
        <v>0.28231400000000001</v>
      </c>
      <c r="S115">
        <v>0.27704200000000001</v>
      </c>
      <c r="T115">
        <v>0.272733</v>
      </c>
      <c r="U115">
        <v>0.26852500000000001</v>
      </c>
      <c r="V115">
        <v>0.26440000000000002</v>
      </c>
      <c r="W115">
        <v>0.26080900000000001</v>
      </c>
      <c r="X115">
        <v>0.25723000000000001</v>
      </c>
      <c r="Y115">
        <v>0.25348100000000001</v>
      </c>
      <c r="Z115">
        <v>0.25238899999999997</v>
      </c>
      <c r="AA115" s="142" t="s">
        <v>1154</v>
      </c>
    </row>
    <row r="116" spans="1:27">
      <c r="A116" t="s">
        <v>1311</v>
      </c>
      <c r="B116" t="s">
        <v>1278</v>
      </c>
      <c r="C116" t="s">
        <v>1398</v>
      </c>
      <c r="D116" t="s">
        <v>1160</v>
      </c>
      <c r="E116" t="s">
        <v>1160</v>
      </c>
      <c r="F116">
        <v>0.316303</v>
      </c>
      <c r="G116">
        <v>0.27506799999999998</v>
      </c>
      <c r="H116">
        <v>0.29878300000000002</v>
      </c>
      <c r="I116">
        <v>0.30586000000000002</v>
      </c>
      <c r="J116">
        <v>0.35214200000000001</v>
      </c>
      <c r="K116">
        <v>0.33868300000000001</v>
      </c>
      <c r="L116">
        <v>0.32255200000000001</v>
      </c>
      <c r="M116">
        <v>0.31353700000000001</v>
      </c>
      <c r="N116">
        <v>0.30614799999999998</v>
      </c>
      <c r="O116">
        <v>0.29903299999999999</v>
      </c>
      <c r="P116">
        <v>0.292186</v>
      </c>
      <c r="Q116">
        <v>0.28645599999999999</v>
      </c>
      <c r="R116">
        <v>0.28092200000000001</v>
      </c>
      <c r="S116">
        <v>0.27557999999999999</v>
      </c>
      <c r="T116">
        <v>0.27124500000000001</v>
      </c>
      <c r="U116">
        <v>0.267071</v>
      </c>
      <c r="V116">
        <v>0.26306800000000002</v>
      </c>
      <c r="W116">
        <v>0.25971300000000003</v>
      </c>
      <c r="X116">
        <v>0.256519</v>
      </c>
      <c r="Y116">
        <v>0.25339099999999998</v>
      </c>
      <c r="Z116">
        <v>0.25198100000000001</v>
      </c>
      <c r="AA116" s="142" t="s">
        <v>1154</v>
      </c>
    </row>
    <row r="117" spans="1:27">
      <c r="A117" t="s">
        <v>1311</v>
      </c>
      <c r="B117" t="s">
        <v>1278</v>
      </c>
      <c r="C117" t="s">
        <v>1397</v>
      </c>
      <c r="D117" t="s">
        <v>1160</v>
      </c>
      <c r="E117" t="s">
        <v>1160</v>
      </c>
      <c r="F117">
        <v>0.31559900000000002</v>
      </c>
      <c r="G117">
        <v>0.27388099999999999</v>
      </c>
      <c r="H117">
        <v>0.29743700000000001</v>
      </c>
      <c r="I117">
        <v>0.30377100000000001</v>
      </c>
      <c r="J117">
        <v>0.34946100000000002</v>
      </c>
      <c r="K117">
        <v>0.33689999999999998</v>
      </c>
      <c r="L117">
        <v>0.32177899999999998</v>
      </c>
      <c r="M117">
        <v>0.31262899999999999</v>
      </c>
      <c r="N117">
        <v>0.30509500000000001</v>
      </c>
      <c r="O117">
        <v>0.29783500000000002</v>
      </c>
      <c r="P117">
        <v>0.29084399999999999</v>
      </c>
      <c r="Q117">
        <v>0.28497</v>
      </c>
      <c r="R117">
        <v>0.27929999999999999</v>
      </c>
      <c r="S117">
        <v>0.273841</v>
      </c>
      <c r="T117">
        <v>0.26942199999999999</v>
      </c>
      <c r="U117">
        <v>0.26521800000000001</v>
      </c>
      <c r="V117">
        <v>0.26126300000000002</v>
      </c>
      <c r="W117">
        <v>0.25806200000000001</v>
      </c>
      <c r="X117">
        <v>0.25516499999999998</v>
      </c>
      <c r="Y117">
        <v>0.25259799999999999</v>
      </c>
      <c r="Z117">
        <v>0.25138300000000002</v>
      </c>
      <c r="AA117" s="142" t="s">
        <v>1154</v>
      </c>
    </row>
    <row r="118" spans="1:27">
      <c r="A118" t="s">
        <v>1311</v>
      </c>
      <c r="B118" t="s">
        <v>1278</v>
      </c>
      <c r="C118" t="s">
        <v>1396</v>
      </c>
      <c r="D118" t="s">
        <v>1160</v>
      </c>
      <c r="E118" t="s">
        <v>1160</v>
      </c>
      <c r="F118">
        <v>0.31490800000000002</v>
      </c>
      <c r="G118">
        <v>0.27257900000000002</v>
      </c>
      <c r="H118">
        <v>0.29602699999999998</v>
      </c>
      <c r="I118">
        <v>0.301454</v>
      </c>
      <c r="J118">
        <v>0.34645900000000002</v>
      </c>
      <c r="K118">
        <v>0.334893</v>
      </c>
      <c r="L118">
        <v>0.32088899999999998</v>
      </c>
      <c r="M118">
        <v>0.31157600000000002</v>
      </c>
      <c r="N118">
        <v>0.30386999999999997</v>
      </c>
      <c r="O118">
        <v>0.296433</v>
      </c>
      <c r="P118">
        <v>0.28926299999999999</v>
      </c>
      <c r="Q118">
        <v>0.28320499999999998</v>
      </c>
      <c r="R118">
        <v>0.27735599999999999</v>
      </c>
      <c r="S118">
        <v>0.271729</v>
      </c>
      <c r="T118">
        <v>0.26717400000000002</v>
      </c>
      <c r="U118">
        <v>0.26288</v>
      </c>
      <c r="V118">
        <v>0.258911</v>
      </c>
      <c r="W118">
        <v>0.25579800000000003</v>
      </c>
      <c r="X118">
        <v>0.253133</v>
      </c>
      <c r="Y118">
        <v>0.25097399999999997</v>
      </c>
      <c r="Z118">
        <v>0.25092500000000001</v>
      </c>
      <c r="AA118" s="142" t="s">
        <v>1154</v>
      </c>
    </row>
    <row r="119" spans="1:27">
      <c r="A119" t="s">
        <v>1311</v>
      </c>
      <c r="B119" t="s">
        <v>1278</v>
      </c>
      <c r="C119" t="s">
        <v>1395</v>
      </c>
      <c r="D119" t="s">
        <v>1160</v>
      </c>
      <c r="E119" t="s">
        <v>1160</v>
      </c>
      <c r="F119">
        <v>0.31415599999999999</v>
      </c>
      <c r="G119">
        <v>0.270895</v>
      </c>
      <c r="H119">
        <v>0.29445399999999999</v>
      </c>
      <c r="I119">
        <v>0.298705</v>
      </c>
      <c r="J119">
        <v>0.34284700000000001</v>
      </c>
      <c r="K119">
        <v>0.33246199999999998</v>
      </c>
      <c r="L119">
        <v>0.31978400000000001</v>
      </c>
      <c r="M119">
        <v>0.31026300000000001</v>
      </c>
      <c r="N119">
        <v>0.30233500000000002</v>
      </c>
      <c r="O119">
        <v>0.29466799999999999</v>
      </c>
      <c r="P119">
        <v>0.28726299999999999</v>
      </c>
      <c r="Q119">
        <v>0.28095700000000001</v>
      </c>
      <c r="R119">
        <v>0.27485700000000002</v>
      </c>
      <c r="S119">
        <v>0.268982</v>
      </c>
      <c r="T119">
        <v>0.26420100000000002</v>
      </c>
      <c r="U119">
        <v>0.25971899999999998</v>
      </c>
      <c r="V119">
        <v>0.25562600000000002</v>
      </c>
      <c r="W119">
        <v>0.25247799999999998</v>
      </c>
      <c r="X119">
        <v>0.24990799999999999</v>
      </c>
      <c r="Y119">
        <v>0.248006</v>
      </c>
      <c r="Z119">
        <v>0.248864</v>
      </c>
      <c r="AA119" s="142" t="s">
        <v>1154</v>
      </c>
    </row>
    <row r="120" spans="1:27">
      <c r="A120" t="s">
        <v>1311</v>
      </c>
      <c r="B120" t="s">
        <v>1278</v>
      </c>
      <c r="C120" t="s">
        <v>1394</v>
      </c>
      <c r="D120" t="s">
        <v>1160</v>
      </c>
      <c r="E120" t="s">
        <v>1160</v>
      </c>
      <c r="F120">
        <v>0.31325900000000001</v>
      </c>
      <c r="G120">
        <v>0.26860200000000001</v>
      </c>
      <c r="H120">
        <v>0.29243999999999998</v>
      </c>
      <c r="I120">
        <v>0.29513800000000001</v>
      </c>
      <c r="J120">
        <v>0.338065</v>
      </c>
      <c r="K120">
        <v>0.32921299999999998</v>
      </c>
      <c r="L120">
        <v>0.31826100000000002</v>
      </c>
      <c r="M120">
        <v>0.308446</v>
      </c>
      <c r="N120">
        <v>0.300203</v>
      </c>
      <c r="O120">
        <v>0.29220499999999999</v>
      </c>
      <c r="P120">
        <v>0.28445399999999998</v>
      </c>
      <c r="Q120">
        <v>0.27777400000000002</v>
      </c>
      <c r="R120">
        <v>0.27128600000000003</v>
      </c>
      <c r="S120">
        <v>0.26500699999999999</v>
      </c>
      <c r="T120">
        <v>0.25982499999999997</v>
      </c>
      <c r="U120">
        <v>0.25495699999999999</v>
      </c>
      <c r="V120">
        <v>0.25051400000000001</v>
      </c>
      <c r="W120">
        <v>0.24706500000000001</v>
      </c>
      <c r="X120">
        <v>0.244287</v>
      </c>
      <c r="Y120">
        <v>0.242285</v>
      </c>
      <c r="Z120">
        <v>0.24315200000000001</v>
      </c>
      <c r="AA120" s="142" t="s">
        <v>1154</v>
      </c>
    </row>
    <row r="121" spans="1:27">
      <c r="A121" t="s">
        <v>1311</v>
      </c>
      <c r="B121" t="s">
        <v>1278</v>
      </c>
      <c r="C121" t="s">
        <v>1393</v>
      </c>
      <c r="D121" t="s">
        <v>1160</v>
      </c>
      <c r="E121" t="s">
        <v>1160</v>
      </c>
      <c r="F121">
        <v>0.31206899999999999</v>
      </c>
      <c r="G121">
        <v>0.26525700000000002</v>
      </c>
      <c r="H121">
        <v>0.289636</v>
      </c>
      <c r="I121">
        <v>0.29006300000000002</v>
      </c>
      <c r="J121">
        <v>0.33113100000000001</v>
      </c>
      <c r="K121">
        <v>0.32380900000000001</v>
      </c>
      <c r="L121">
        <v>0.31503100000000001</v>
      </c>
      <c r="M121">
        <v>0.30568200000000001</v>
      </c>
      <c r="N121">
        <v>0.29695199999999999</v>
      </c>
      <c r="O121">
        <v>0.288439</v>
      </c>
      <c r="P121">
        <v>0.280144</v>
      </c>
      <c r="Q121">
        <v>0.272872</v>
      </c>
      <c r="R121">
        <v>0.26575100000000001</v>
      </c>
      <c r="S121">
        <v>0.25879799999999997</v>
      </c>
      <c r="T121">
        <v>0.25291400000000003</v>
      </c>
      <c r="U121">
        <v>0.24731800000000001</v>
      </c>
      <c r="V121">
        <v>0.24213899999999999</v>
      </c>
      <c r="W121">
        <v>0.23794199999999999</v>
      </c>
      <c r="X121">
        <v>0.234435</v>
      </c>
      <c r="Y121">
        <v>0.231715</v>
      </c>
      <c r="Z121">
        <v>0.23181199999999999</v>
      </c>
      <c r="AA121" s="142" t="s">
        <v>1154</v>
      </c>
    </row>
    <row r="122" spans="1:27">
      <c r="A122" t="s">
        <v>1311</v>
      </c>
      <c r="B122" t="s">
        <v>1278</v>
      </c>
      <c r="C122" t="s">
        <v>1392</v>
      </c>
      <c r="D122" t="s">
        <v>1160</v>
      </c>
      <c r="E122" t="s">
        <v>1160</v>
      </c>
      <c r="F122">
        <v>0.31012099999999998</v>
      </c>
      <c r="G122">
        <v>0.25953300000000001</v>
      </c>
      <c r="H122">
        <v>0.28438000000000002</v>
      </c>
      <c r="I122">
        <v>0.28142600000000001</v>
      </c>
      <c r="J122">
        <v>0.31895800000000002</v>
      </c>
      <c r="K122">
        <v>0.31190499999999999</v>
      </c>
      <c r="L122">
        <v>0.30344900000000002</v>
      </c>
      <c r="M122">
        <v>0.29536800000000002</v>
      </c>
      <c r="N122">
        <v>0.288802</v>
      </c>
      <c r="O122">
        <v>0.28131899999999999</v>
      </c>
      <c r="P122">
        <v>0.27197900000000003</v>
      </c>
      <c r="Q122">
        <v>0.26355200000000001</v>
      </c>
      <c r="R122">
        <v>0.25518000000000002</v>
      </c>
      <c r="S122">
        <v>0.24685699999999999</v>
      </c>
      <c r="T122">
        <v>0.23948900000000001</v>
      </c>
      <c r="U122">
        <v>0.23227800000000001</v>
      </c>
      <c r="V122">
        <v>0.22534399999999999</v>
      </c>
      <c r="W122">
        <v>0.219199</v>
      </c>
      <c r="X122">
        <v>0.213565</v>
      </c>
      <c r="Y122">
        <v>0.20846500000000001</v>
      </c>
      <c r="Z122">
        <v>0.205706</v>
      </c>
      <c r="AA122" s="142" t="s">
        <v>1154</v>
      </c>
    </row>
    <row r="123" spans="1:27">
      <c r="A123" t="s">
        <v>1311</v>
      </c>
      <c r="B123" t="s">
        <v>1278</v>
      </c>
      <c r="C123" t="s">
        <v>1391</v>
      </c>
      <c r="D123" t="s">
        <v>135</v>
      </c>
      <c r="E123" t="s">
        <v>135</v>
      </c>
      <c r="F123">
        <v>4.0342499999999996E-3</v>
      </c>
      <c r="G123" s="625">
        <v>8.5191100000000001E-4</v>
      </c>
      <c r="H123">
        <v>2.1135899999999998E-3</v>
      </c>
      <c r="I123" s="625">
        <v>5.4278699999999998E-4</v>
      </c>
      <c r="J123" s="625">
        <v>4.0954099999999997E-4</v>
      </c>
      <c r="K123" s="625">
        <v>4.8376099999999998E-4</v>
      </c>
      <c r="L123" s="625">
        <v>5.1964299999999997E-4</v>
      </c>
      <c r="M123" s="625">
        <v>5.4126499999999998E-4</v>
      </c>
      <c r="N123" s="625">
        <v>5.5098500000000004E-4</v>
      </c>
      <c r="O123" s="625">
        <v>5.4043099999999996E-4</v>
      </c>
      <c r="P123" s="625">
        <v>4.9352499999999997E-4</v>
      </c>
      <c r="Q123" s="625">
        <v>4.2109500000000002E-4</v>
      </c>
      <c r="R123" s="625">
        <v>3.6120599999999998E-4</v>
      </c>
      <c r="S123" s="625">
        <v>3.26643E-4</v>
      </c>
      <c r="T123" s="625">
        <v>3.0325099999999999E-4</v>
      </c>
      <c r="U123" s="625">
        <v>2.9452800000000001E-4</v>
      </c>
      <c r="V123" s="625">
        <v>3.01382E-4</v>
      </c>
      <c r="W123" s="625">
        <v>3.2882899999999999E-4</v>
      </c>
      <c r="X123" s="625">
        <v>3.7130000000000003E-4</v>
      </c>
      <c r="Y123" s="625">
        <v>3.9491400000000001E-4</v>
      </c>
      <c r="Z123" s="625">
        <v>3.08836E-4</v>
      </c>
      <c r="AA123" s="142" t="s">
        <v>1154</v>
      </c>
    </row>
    <row r="124" spans="1:27">
      <c r="A124" t="s">
        <v>1311</v>
      </c>
      <c r="B124" t="s">
        <v>1278</v>
      </c>
      <c r="C124" t="s">
        <v>1391</v>
      </c>
      <c r="D124" t="s">
        <v>1375</v>
      </c>
      <c r="E124" t="s">
        <v>1375</v>
      </c>
      <c r="F124" s="625">
        <v>6.0248500000000004E-4</v>
      </c>
      <c r="G124">
        <v>5.3367600000000003E-3</v>
      </c>
      <c r="H124">
        <v>1.72152E-2</v>
      </c>
      <c r="I124">
        <v>5.1548399999999999E-3</v>
      </c>
      <c r="J124">
        <v>1.35426E-2</v>
      </c>
      <c r="K124">
        <v>1.8656099999999998E-2</v>
      </c>
      <c r="L124">
        <v>2.3883700000000001E-2</v>
      </c>
      <c r="M124">
        <v>3.0079600000000001E-2</v>
      </c>
      <c r="N124">
        <v>3.5272499999999998E-2</v>
      </c>
      <c r="O124">
        <v>3.9330499999999997E-2</v>
      </c>
      <c r="P124">
        <v>4.2953600000000002E-2</v>
      </c>
      <c r="Q124">
        <v>4.6404300000000002E-2</v>
      </c>
      <c r="R124">
        <v>4.8688000000000002E-2</v>
      </c>
      <c r="S124">
        <v>5.0137099999999997E-2</v>
      </c>
      <c r="T124">
        <v>5.1299999999999998E-2</v>
      </c>
      <c r="U124">
        <v>5.4968799999999998E-2</v>
      </c>
      <c r="V124">
        <v>6.2930600000000003E-2</v>
      </c>
      <c r="W124">
        <v>7.6597399999999996E-2</v>
      </c>
      <c r="X124">
        <v>9.9493899999999996E-2</v>
      </c>
      <c r="Y124">
        <v>0.122623</v>
      </c>
      <c r="Z124">
        <v>0.109053</v>
      </c>
      <c r="AA124" s="142" t="s">
        <v>1154</v>
      </c>
    </row>
    <row r="125" spans="1:27">
      <c r="A125" t="s">
        <v>1311</v>
      </c>
      <c r="B125" t="s">
        <v>1278</v>
      </c>
      <c r="C125" t="s">
        <v>1391</v>
      </c>
      <c r="D125" t="s">
        <v>1372</v>
      </c>
      <c r="E125" t="s">
        <v>1372</v>
      </c>
      <c r="F125">
        <v>0.222133</v>
      </c>
      <c r="G125">
        <v>0.118146</v>
      </c>
      <c r="H125">
        <v>0.35137699999999999</v>
      </c>
      <c r="I125">
        <v>0.11957</v>
      </c>
      <c r="J125">
        <v>0.13530300000000001</v>
      </c>
      <c r="K125">
        <v>0.12728600000000001</v>
      </c>
      <c r="L125">
        <v>0.12586800000000001</v>
      </c>
      <c r="M125">
        <v>0.12689800000000001</v>
      </c>
      <c r="N125">
        <v>0.123539</v>
      </c>
      <c r="O125">
        <v>0.116346</v>
      </c>
      <c r="P125">
        <v>0.104823</v>
      </c>
      <c r="Q125">
        <v>8.8923699999999994E-2</v>
      </c>
      <c r="R125">
        <v>7.8425900000000007E-2</v>
      </c>
      <c r="S125">
        <v>7.1639900000000006E-2</v>
      </c>
      <c r="T125">
        <v>6.6862000000000005E-2</v>
      </c>
      <c r="U125">
        <v>6.5076200000000001E-2</v>
      </c>
      <c r="V125">
        <v>6.6209299999999999E-2</v>
      </c>
      <c r="W125">
        <v>7.1269799999999994E-2</v>
      </c>
      <c r="X125">
        <v>8.0170400000000003E-2</v>
      </c>
      <c r="Y125">
        <v>8.5025400000000001E-2</v>
      </c>
      <c r="Z125">
        <v>6.5892999999999993E-2</v>
      </c>
      <c r="AA125" s="142" t="s">
        <v>1154</v>
      </c>
    </row>
    <row r="126" spans="1:27">
      <c r="A126" t="s">
        <v>1311</v>
      </c>
      <c r="B126" t="s">
        <v>1278</v>
      </c>
      <c r="C126" t="s">
        <v>1390</v>
      </c>
      <c r="D126" t="s">
        <v>135</v>
      </c>
      <c r="E126" t="s">
        <v>135</v>
      </c>
      <c r="F126">
        <v>4.6896500000000001E-2</v>
      </c>
      <c r="G126">
        <v>5.2898199999999999E-2</v>
      </c>
      <c r="H126">
        <v>4.0000099999999997E-2</v>
      </c>
      <c r="I126">
        <v>4.1368799999999997E-2</v>
      </c>
      <c r="J126">
        <v>3.1654399999999999E-2</v>
      </c>
      <c r="K126">
        <v>3.2408399999999997E-2</v>
      </c>
      <c r="L126">
        <v>3.2148000000000003E-2</v>
      </c>
      <c r="M126">
        <v>2.9191100000000001E-2</v>
      </c>
      <c r="N126">
        <v>2.6418799999999999E-2</v>
      </c>
      <c r="O126">
        <v>2.35631E-2</v>
      </c>
      <c r="P126">
        <v>1.9893600000000001E-2</v>
      </c>
      <c r="Q126">
        <v>1.58855E-2</v>
      </c>
      <c r="R126">
        <v>1.2659800000000001E-2</v>
      </c>
      <c r="S126">
        <v>1.02792E-2</v>
      </c>
      <c r="T126">
        <v>8.4473599999999992E-3</v>
      </c>
      <c r="U126">
        <v>6.9782899999999998E-3</v>
      </c>
      <c r="V126">
        <v>5.7881699999999996E-3</v>
      </c>
      <c r="W126">
        <v>4.8897999999999997E-3</v>
      </c>
      <c r="X126">
        <v>4.1196000000000002E-3</v>
      </c>
      <c r="Y126">
        <v>3.4893200000000002E-3</v>
      </c>
      <c r="Z126">
        <v>3.0101199999999998E-3</v>
      </c>
      <c r="AA126" s="142" t="s">
        <v>1154</v>
      </c>
    </row>
    <row r="127" spans="1:27">
      <c r="A127" t="s">
        <v>1311</v>
      </c>
      <c r="B127" t="s">
        <v>1278</v>
      </c>
      <c r="C127" t="s">
        <v>1390</v>
      </c>
      <c r="D127" t="s">
        <v>1375</v>
      </c>
      <c r="E127" t="s">
        <v>1375</v>
      </c>
      <c r="F127">
        <v>7.0036300000000003E-3</v>
      </c>
      <c r="G127">
        <v>0.33137800000000001</v>
      </c>
      <c r="H127">
        <v>0.32580100000000001</v>
      </c>
      <c r="I127">
        <v>0.392878</v>
      </c>
      <c r="J127">
        <v>1.04674</v>
      </c>
      <c r="K127">
        <v>1.2498199999999999</v>
      </c>
      <c r="L127">
        <v>1.4775799999999999</v>
      </c>
      <c r="M127">
        <v>1.6222300000000001</v>
      </c>
      <c r="N127">
        <v>1.69126</v>
      </c>
      <c r="O127">
        <v>1.7148300000000001</v>
      </c>
      <c r="P127">
        <v>1.73143</v>
      </c>
      <c r="Q127">
        <v>1.75057</v>
      </c>
      <c r="R127">
        <v>1.70645</v>
      </c>
      <c r="S127">
        <v>1.57778</v>
      </c>
      <c r="T127">
        <v>1.4290099999999999</v>
      </c>
      <c r="U127">
        <v>1.3023800000000001</v>
      </c>
      <c r="V127">
        <v>1.20861</v>
      </c>
      <c r="W127">
        <v>1.13903</v>
      </c>
      <c r="X127">
        <v>1.10389</v>
      </c>
      <c r="Y127">
        <v>1.08345</v>
      </c>
      <c r="Z127">
        <v>1.0629</v>
      </c>
      <c r="AA127" s="142" t="s">
        <v>1154</v>
      </c>
    </row>
    <row r="128" spans="1:27">
      <c r="A128" t="s">
        <v>1311</v>
      </c>
      <c r="B128" t="s">
        <v>1278</v>
      </c>
      <c r="C128" t="s">
        <v>1390</v>
      </c>
      <c r="D128" t="s">
        <v>1372</v>
      </c>
      <c r="E128" t="s">
        <v>1372</v>
      </c>
      <c r="F128">
        <v>2.5821999999999998</v>
      </c>
      <c r="G128">
        <v>7.3360900000000004</v>
      </c>
      <c r="H128">
        <v>6.6498799999999996</v>
      </c>
      <c r="I128">
        <v>9.1130499999999994</v>
      </c>
      <c r="J128">
        <v>10.4579</v>
      </c>
      <c r="K128">
        <v>8.5272000000000006</v>
      </c>
      <c r="L128">
        <v>7.7868599999999999</v>
      </c>
      <c r="M128">
        <v>6.8437799999999998</v>
      </c>
      <c r="N128">
        <v>5.9234999999999998</v>
      </c>
      <c r="O128">
        <v>5.0727500000000001</v>
      </c>
      <c r="P128">
        <v>4.2253299999999996</v>
      </c>
      <c r="Q128">
        <v>3.35459</v>
      </c>
      <c r="R128">
        <v>2.7487300000000001</v>
      </c>
      <c r="S128">
        <v>2.2544599999999999</v>
      </c>
      <c r="T128">
        <v>1.8625100000000001</v>
      </c>
      <c r="U128">
        <v>1.54186</v>
      </c>
      <c r="V128">
        <v>1.2715799999999999</v>
      </c>
      <c r="W128">
        <v>1.0598000000000001</v>
      </c>
      <c r="X128">
        <v>0.88949400000000001</v>
      </c>
      <c r="Y128">
        <v>0.75125399999999998</v>
      </c>
      <c r="Z128">
        <v>0.64223799999999998</v>
      </c>
      <c r="AA128" s="142" t="s">
        <v>1154</v>
      </c>
    </row>
    <row r="129" spans="1:27">
      <c r="A129" t="s">
        <v>1311</v>
      </c>
      <c r="B129" t="s">
        <v>1278</v>
      </c>
      <c r="C129" t="s">
        <v>1389</v>
      </c>
      <c r="D129" t="s">
        <v>135</v>
      </c>
      <c r="E129" t="s">
        <v>135</v>
      </c>
      <c r="F129">
        <v>6.8702600000000004E-3</v>
      </c>
      <c r="G129">
        <v>2.2161899999999998E-3</v>
      </c>
      <c r="H129">
        <v>3.8134900000000001E-3</v>
      </c>
      <c r="I129">
        <v>1.4797499999999999E-3</v>
      </c>
      <c r="J129">
        <v>1.09745E-3</v>
      </c>
      <c r="K129">
        <v>1.2185500000000001E-3</v>
      </c>
      <c r="L129">
        <v>1.33226E-3</v>
      </c>
      <c r="M129">
        <v>1.39124E-3</v>
      </c>
      <c r="N129">
        <v>1.4238899999999999E-3</v>
      </c>
      <c r="O129">
        <v>1.4169E-3</v>
      </c>
      <c r="P129">
        <v>1.3447699999999999E-3</v>
      </c>
      <c r="Q129">
        <v>1.18165E-3</v>
      </c>
      <c r="R129">
        <v>1.0196700000000001E-3</v>
      </c>
      <c r="S129" s="625">
        <v>8.7839700000000005E-4</v>
      </c>
      <c r="T129" s="625">
        <v>7.5180400000000001E-4</v>
      </c>
      <c r="U129" s="625">
        <v>6.4266799999999999E-4</v>
      </c>
      <c r="V129" s="625">
        <v>5.5049199999999997E-4</v>
      </c>
      <c r="W129" s="625">
        <v>4.8272099999999997E-4</v>
      </c>
      <c r="X129" s="625">
        <v>4.3044200000000001E-4</v>
      </c>
      <c r="Y129" s="625">
        <v>4.14745E-4</v>
      </c>
      <c r="Z129" s="625">
        <v>3.3154199999999999E-4</v>
      </c>
      <c r="AA129" s="142" t="s">
        <v>1154</v>
      </c>
    </row>
    <row r="130" spans="1:27">
      <c r="A130" t="s">
        <v>1311</v>
      </c>
      <c r="B130" t="s">
        <v>1278</v>
      </c>
      <c r="C130" t="s">
        <v>1389</v>
      </c>
      <c r="D130" t="s">
        <v>1375</v>
      </c>
      <c r="E130" t="s">
        <v>1375</v>
      </c>
      <c r="F130">
        <v>1.0260200000000001E-3</v>
      </c>
      <c r="G130">
        <v>1.38832E-2</v>
      </c>
      <c r="H130">
        <v>3.1060899999999999E-2</v>
      </c>
      <c r="I130">
        <v>1.4053100000000001E-2</v>
      </c>
      <c r="J130">
        <v>3.6290200000000002E-2</v>
      </c>
      <c r="K130">
        <v>4.6993199999999999E-2</v>
      </c>
      <c r="L130">
        <v>6.1232799999999997E-2</v>
      </c>
      <c r="M130">
        <v>7.7315099999999998E-2</v>
      </c>
      <c r="N130">
        <v>9.1153200000000004E-2</v>
      </c>
      <c r="O130">
        <v>0.103117</v>
      </c>
      <c r="P130">
        <v>0.11704100000000001</v>
      </c>
      <c r="Q130">
        <v>0.130217</v>
      </c>
      <c r="R130">
        <v>0.13744400000000001</v>
      </c>
      <c r="S130">
        <v>0.134827</v>
      </c>
      <c r="T130">
        <v>0.12717999999999999</v>
      </c>
      <c r="U130">
        <v>0.11994299999999999</v>
      </c>
      <c r="V130">
        <v>0.11494600000000001</v>
      </c>
      <c r="W130">
        <v>0.112445</v>
      </c>
      <c r="X130">
        <v>0.115342</v>
      </c>
      <c r="Y130">
        <v>0.12878100000000001</v>
      </c>
      <c r="Z130">
        <v>0.11706999999999999</v>
      </c>
      <c r="AA130" s="142" t="s">
        <v>1154</v>
      </c>
    </row>
    <row r="131" spans="1:27">
      <c r="A131" t="s">
        <v>1311</v>
      </c>
      <c r="B131" t="s">
        <v>1278</v>
      </c>
      <c r="C131" t="s">
        <v>1389</v>
      </c>
      <c r="D131" t="s">
        <v>1372</v>
      </c>
      <c r="E131" t="s">
        <v>1372</v>
      </c>
      <c r="F131">
        <v>0.37828800000000001</v>
      </c>
      <c r="G131">
        <v>0.30734800000000001</v>
      </c>
      <c r="H131">
        <v>0.63397999999999999</v>
      </c>
      <c r="I131">
        <v>0.32597100000000001</v>
      </c>
      <c r="J131">
        <v>0.36257200000000001</v>
      </c>
      <c r="K131">
        <v>0.32062299999999999</v>
      </c>
      <c r="L131">
        <v>0.32269900000000001</v>
      </c>
      <c r="M131">
        <v>0.32617299999999999</v>
      </c>
      <c r="N131">
        <v>0.31925700000000001</v>
      </c>
      <c r="O131">
        <v>0.30503599999999997</v>
      </c>
      <c r="P131">
        <v>0.28562300000000002</v>
      </c>
      <c r="Q131">
        <v>0.249532</v>
      </c>
      <c r="R131">
        <v>0.22139300000000001</v>
      </c>
      <c r="S131">
        <v>0.19265099999999999</v>
      </c>
      <c r="T131">
        <v>0.16576099999999999</v>
      </c>
      <c r="U131">
        <v>0.14199800000000001</v>
      </c>
      <c r="V131">
        <v>0.120935</v>
      </c>
      <c r="W131">
        <v>0.10462399999999999</v>
      </c>
      <c r="X131">
        <v>9.2940099999999998E-2</v>
      </c>
      <c r="Y131">
        <v>8.9295200000000005E-2</v>
      </c>
      <c r="Z131">
        <v>7.0737599999999998E-2</v>
      </c>
      <c r="AA131" s="142" t="s">
        <v>1154</v>
      </c>
    </row>
    <row r="132" spans="1:27">
      <c r="A132" t="s">
        <v>1311</v>
      </c>
      <c r="B132" t="s">
        <v>1278</v>
      </c>
      <c r="C132" t="s">
        <v>1388</v>
      </c>
      <c r="D132" t="s">
        <v>135</v>
      </c>
      <c r="E132" t="s">
        <v>135</v>
      </c>
      <c r="F132">
        <v>8.6966300000000003E-3</v>
      </c>
      <c r="G132">
        <v>3.2592200000000002E-3</v>
      </c>
      <c r="H132">
        <v>4.9631299999999996E-3</v>
      </c>
      <c r="I132">
        <v>2.3989100000000002E-3</v>
      </c>
      <c r="J132">
        <v>1.77524E-3</v>
      </c>
      <c r="K132">
        <v>1.9314099999999999E-3</v>
      </c>
      <c r="L132">
        <v>2.1351500000000002E-3</v>
      </c>
      <c r="M132">
        <v>2.2357700000000002E-3</v>
      </c>
      <c r="N132">
        <v>2.33716E-3</v>
      </c>
      <c r="O132">
        <v>2.38609E-3</v>
      </c>
      <c r="P132">
        <v>2.2633699999999998E-3</v>
      </c>
      <c r="Q132">
        <v>1.9889E-3</v>
      </c>
      <c r="R132">
        <v>1.7141299999999999E-3</v>
      </c>
      <c r="S132">
        <v>1.47014E-3</v>
      </c>
      <c r="T132">
        <v>1.2440999999999999E-3</v>
      </c>
      <c r="U132">
        <v>1.0370900000000001E-3</v>
      </c>
      <c r="V132" s="625">
        <v>8.4752600000000003E-4</v>
      </c>
      <c r="W132" s="625">
        <v>6.8646199999999999E-4</v>
      </c>
      <c r="X132" s="625">
        <v>5.4083400000000002E-4</v>
      </c>
      <c r="Y132" s="625">
        <v>4.2642899999999998E-4</v>
      </c>
      <c r="Z132" s="625">
        <v>3.7660999999999999E-4</v>
      </c>
      <c r="AA132" s="142" t="s">
        <v>1154</v>
      </c>
    </row>
    <row r="133" spans="1:27">
      <c r="A133" t="s">
        <v>1311</v>
      </c>
      <c r="B133" t="s">
        <v>1278</v>
      </c>
      <c r="C133" t="s">
        <v>1388</v>
      </c>
      <c r="D133" t="s">
        <v>1375</v>
      </c>
      <c r="E133" t="s">
        <v>1375</v>
      </c>
      <c r="F133">
        <v>1.2987700000000001E-3</v>
      </c>
      <c r="G133">
        <v>2.04172E-2</v>
      </c>
      <c r="H133">
        <v>4.0424700000000001E-2</v>
      </c>
      <c r="I133">
        <v>2.2782400000000001E-2</v>
      </c>
      <c r="J133">
        <v>5.87033E-2</v>
      </c>
      <c r="K133">
        <v>7.4484400000000006E-2</v>
      </c>
      <c r="L133">
        <v>9.8135200000000006E-2</v>
      </c>
      <c r="M133">
        <v>0.124248</v>
      </c>
      <c r="N133">
        <v>0.149618</v>
      </c>
      <c r="O133">
        <v>0.17365</v>
      </c>
      <c r="P133">
        <v>0.196991</v>
      </c>
      <c r="Q133">
        <v>0.21917600000000001</v>
      </c>
      <c r="R133">
        <v>0.23105300000000001</v>
      </c>
      <c r="S133">
        <v>0.22565499999999999</v>
      </c>
      <c r="T133">
        <v>0.21046100000000001</v>
      </c>
      <c r="U133">
        <v>0.193555</v>
      </c>
      <c r="V133">
        <v>0.17696899999999999</v>
      </c>
      <c r="W133">
        <v>0.15990399999999999</v>
      </c>
      <c r="X133">
        <v>0.144922</v>
      </c>
      <c r="Y133">
        <v>0.132409</v>
      </c>
      <c r="Z133">
        <v>0.13298399999999999</v>
      </c>
      <c r="AA133" s="142" t="s">
        <v>1154</v>
      </c>
    </row>
    <row r="134" spans="1:27">
      <c r="A134" t="s">
        <v>1311</v>
      </c>
      <c r="B134" t="s">
        <v>1278</v>
      </c>
      <c r="C134" t="s">
        <v>1388</v>
      </c>
      <c r="D134" t="s">
        <v>1372</v>
      </c>
      <c r="E134" t="s">
        <v>1372</v>
      </c>
      <c r="F134">
        <v>0.478852</v>
      </c>
      <c r="G134">
        <v>0.45199800000000001</v>
      </c>
      <c r="H134">
        <v>0.82510399999999995</v>
      </c>
      <c r="I134">
        <v>0.528451</v>
      </c>
      <c r="J134">
        <v>0.58649799999999996</v>
      </c>
      <c r="K134">
        <v>0.50818799999999997</v>
      </c>
      <c r="L134">
        <v>0.51717500000000005</v>
      </c>
      <c r="M134">
        <v>0.524173</v>
      </c>
      <c r="N134">
        <v>0.52402499999999996</v>
      </c>
      <c r="O134">
        <v>0.51368499999999995</v>
      </c>
      <c r="P134">
        <v>0.48073100000000002</v>
      </c>
      <c r="Q134">
        <v>0.42000199999999999</v>
      </c>
      <c r="R134">
        <v>0.37217699999999998</v>
      </c>
      <c r="S134">
        <v>0.322434</v>
      </c>
      <c r="T134">
        <v>0.27430399999999999</v>
      </c>
      <c r="U134">
        <v>0.22914499999999999</v>
      </c>
      <c r="V134">
        <v>0.18618899999999999</v>
      </c>
      <c r="W134">
        <v>0.148782</v>
      </c>
      <c r="X134">
        <v>0.116776</v>
      </c>
      <c r="Y134">
        <v>9.1810799999999998E-2</v>
      </c>
      <c r="Z134">
        <v>8.0353300000000003E-2</v>
      </c>
      <c r="AA134" s="142" t="s">
        <v>1154</v>
      </c>
    </row>
    <row r="135" spans="1:27">
      <c r="A135" t="s">
        <v>1311</v>
      </c>
      <c r="B135" t="s">
        <v>1278</v>
      </c>
      <c r="C135" t="s">
        <v>1387</v>
      </c>
      <c r="D135" t="s">
        <v>135</v>
      </c>
      <c r="E135" t="s">
        <v>135</v>
      </c>
      <c r="F135">
        <v>1.03502E-2</v>
      </c>
      <c r="G135">
        <v>4.4455800000000002E-3</v>
      </c>
      <c r="H135">
        <v>6.0356300000000002E-3</v>
      </c>
      <c r="I135">
        <v>3.4545700000000001E-3</v>
      </c>
      <c r="J135">
        <v>2.5638599999999998E-3</v>
      </c>
      <c r="K135">
        <v>2.7608099999999998E-3</v>
      </c>
      <c r="L135">
        <v>3.0746699999999998E-3</v>
      </c>
      <c r="M135">
        <v>3.2667500000000001E-3</v>
      </c>
      <c r="N135">
        <v>3.45408E-3</v>
      </c>
      <c r="O135">
        <v>3.5194599999999999E-3</v>
      </c>
      <c r="P135">
        <v>3.33563E-3</v>
      </c>
      <c r="Q135">
        <v>2.9316099999999999E-3</v>
      </c>
      <c r="R135">
        <v>2.52797E-3</v>
      </c>
      <c r="S135">
        <v>2.1702100000000001E-3</v>
      </c>
      <c r="T135">
        <v>1.8377999999999999E-3</v>
      </c>
      <c r="U135">
        <v>1.52892E-3</v>
      </c>
      <c r="V135">
        <v>1.2403E-3</v>
      </c>
      <c r="W135" s="625">
        <v>9.8678500000000001E-4</v>
      </c>
      <c r="X135" s="625">
        <v>7.4768800000000004E-4</v>
      </c>
      <c r="Y135" s="625">
        <v>5.2908700000000003E-4</v>
      </c>
      <c r="Z135" s="625">
        <v>4.4223599999999999E-4</v>
      </c>
      <c r="AA135" s="142" t="s">
        <v>1154</v>
      </c>
    </row>
    <row r="136" spans="1:27">
      <c r="A136" t="s">
        <v>1311</v>
      </c>
      <c r="B136" t="s">
        <v>1278</v>
      </c>
      <c r="C136" t="s">
        <v>1387</v>
      </c>
      <c r="D136" t="s">
        <v>1375</v>
      </c>
      <c r="E136" t="s">
        <v>1375</v>
      </c>
      <c r="F136">
        <v>1.54572E-3</v>
      </c>
      <c r="G136">
        <v>2.7849100000000002E-2</v>
      </c>
      <c r="H136">
        <v>4.9160299999999997E-2</v>
      </c>
      <c r="I136">
        <v>3.2807900000000001E-2</v>
      </c>
      <c r="J136">
        <v>8.4781200000000001E-2</v>
      </c>
      <c r="K136">
        <v>0.10647</v>
      </c>
      <c r="L136">
        <v>0.141317</v>
      </c>
      <c r="M136">
        <v>0.18154300000000001</v>
      </c>
      <c r="N136">
        <v>0.22112000000000001</v>
      </c>
      <c r="O136">
        <v>0.256133</v>
      </c>
      <c r="P136">
        <v>0.29031400000000002</v>
      </c>
      <c r="Q136">
        <v>0.32306099999999999</v>
      </c>
      <c r="R136">
        <v>0.34075299999999997</v>
      </c>
      <c r="S136">
        <v>0.33311000000000002</v>
      </c>
      <c r="T136">
        <v>0.31089600000000001</v>
      </c>
      <c r="U136">
        <v>0.28534900000000002</v>
      </c>
      <c r="V136">
        <v>0.25898199999999999</v>
      </c>
      <c r="W136">
        <v>0.22986100000000001</v>
      </c>
      <c r="X136">
        <v>0.200351</v>
      </c>
      <c r="Y136">
        <v>0.16428499999999999</v>
      </c>
      <c r="Z136">
        <v>0.15615699999999999</v>
      </c>
      <c r="AA136" s="142" t="s">
        <v>1154</v>
      </c>
    </row>
    <row r="137" spans="1:27">
      <c r="A137" t="s">
        <v>1311</v>
      </c>
      <c r="B137" t="s">
        <v>1278</v>
      </c>
      <c r="C137" t="s">
        <v>1387</v>
      </c>
      <c r="D137" t="s">
        <v>1372</v>
      </c>
      <c r="E137" t="s">
        <v>1372</v>
      </c>
      <c r="F137">
        <v>0.56990099999999999</v>
      </c>
      <c r="G137">
        <v>0.61652700000000005</v>
      </c>
      <c r="H137">
        <v>1.0034000000000001</v>
      </c>
      <c r="I137">
        <v>0.76099899999999998</v>
      </c>
      <c r="J137">
        <v>0.84704000000000002</v>
      </c>
      <c r="K137">
        <v>0.72641699999999998</v>
      </c>
      <c r="L137">
        <v>0.74474399999999996</v>
      </c>
      <c r="M137">
        <v>0.76588199999999995</v>
      </c>
      <c r="N137">
        <v>0.774455</v>
      </c>
      <c r="O137">
        <v>0.75768199999999997</v>
      </c>
      <c r="P137">
        <v>0.70847400000000005</v>
      </c>
      <c r="Q137">
        <v>0.61907599999999996</v>
      </c>
      <c r="R137">
        <v>0.54887900000000001</v>
      </c>
      <c r="S137">
        <v>0.47597400000000001</v>
      </c>
      <c r="T137">
        <v>0.40520699999999998</v>
      </c>
      <c r="U137">
        <v>0.33781800000000001</v>
      </c>
      <c r="V137">
        <v>0.27247500000000002</v>
      </c>
      <c r="W137">
        <v>0.21387400000000001</v>
      </c>
      <c r="X137">
        <v>0.161439</v>
      </c>
      <c r="Y137">
        <v>0.113913</v>
      </c>
      <c r="Z137">
        <v>9.4355099999999997E-2</v>
      </c>
      <c r="AA137" s="142" t="s">
        <v>1154</v>
      </c>
    </row>
    <row r="138" spans="1:27">
      <c r="A138" t="s">
        <v>1311</v>
      </c>
      <c r="B138" t="s">
        <v>1278</v>
      </c>
      <c r="C138" t="s">
        <v>1386</v>
      </c>
      <c r="D138" t="s">
        <v>135</v>
      </c>
      <c r="E138" t="s">
        <v>135</v>
      </c>
      <c r="F138">
        <v>1.20287E-2</v>
      </c>
      <c r="G138">
        <v>5.8340099999999997E-3</v>
      </c>
      <c r="H138">
        <v>7.2049999999999996E-3</v>
      </c>
      <c r="I138">
        <v>4.7208700000000003E-3</v>
      </c>
      <c r="J138">
        <v>3.5186699999999998E-3</v>
      </c>
      <c r="K138">
        <v>3.7640299999999998E-3</v>
      </c>
      <c r="L138">
        <v>4.2086199999999997E-3</v>
      </c>
      <c r="M138">
        <v>4.5481799999999998E-3</v>
      </c>
      <c r="N138">
        <v>4.7833600000000004E-3</v>
      </c>
      <c r="O138">
        <v>4.8548899999999997E-3</v>
      </c>
      <c r="P138">
        <v>4.5865400000000001E-3</v>
      </c>
      <c r="Q138">
        <v>4.0213799999999997E-3</v>
      </c>
      <c r="R138">
        <v>3.4613999999999999E-3</v>
      </c>
      <c r="S138">
        <v>2.9700099999999999E-3</v>
      </c>
      <c r="T138">
        <v>2.5182E-3</v>
      </c>
      <c r="U138">
        <v>2.0999999999999999E-3</v>
      </c>
      <c r="V138">
        <v>1.71014E-3</v>
      </c>
      <c r="W138">
        <v>1.3673800000000001E-3</v>
      </c>
      <c r="X138">
        <v>1.0394899999999999E-3</v>
      </c>
      <c r="Y138" s="625">
        <v>7.3219699999999997E-4</v>
      </c>
      <c r="Z138" s="625">
        <v>4.9187899999999997E-4</v>
      </c>
      <c r="AA138" s="142" t="s">
        <v>1154</v>
      </c>
    </row>
    <row r="139" spans="1:27">
      <c r="A139" t="s">
        <v>1311</v>
      </c>
      <c r="B139" t="s">
        <v>1278</v>
      </c>
      <c r="C139" t="s">
        <v>1386</v>
      </c>
      <c r="D139" t="s">
        <v>1375</v>
      </c>
      <c r="E139" t="s">
        <v>1375</v>
      </c>
      <c r="F139">
        <v>1.7964000000000001E-3</v>
      </c>
      <c r="G139">
        <v>3.65469E-2</v>
      </c>
      <c r="H139">
        <v>5.8684800000000002E-2</v>
      </c>
      <c r="I139">
        <v>4.4833900000000003E-2</v>
      </c>
      <c r="J139">
        <v>0.116355</v>
      </c>
      <c r="K139">
        <v>0.14515900000000001</v>
      </c>
      <c r="L139">
        <v>0.193436</v>
      </c>
      <c r="M139">
        <v>0.25275500000000001</v>
      </c>
      <c r="N139">
        <v>0.30621700000000002</v>
      </c>
      <c r="O139">
        <v>0.353321</v>
      </c>
      <c r="P139">
        <v>0.39918599999999999</v>
      </c>
      <c r="Q139">
        <v>0.44315199999999999</v>
      </c>
      <c r="R139">
        <v>0.46657300000000002</v>
      </c>
      <c r="S139">
        <v>0.455872</v>
      </c>
      <c r="T139">
        <v>0.42599700000000001</v>
      </c>
      <c r="U139">
        <v>0.39193</v>
      </c>
      <c r="V139">
        <v>0.35708800000000002</v>
      </c>
      <c r="W139">
        <v>0.31851600000000002</v>
      </c>
      <c r="X139">
        <v>0.27854299999999999</v>
      </c>
      <c r="Y139">
        <v>0.227352</v>
      </c>
      <c r="Z139">
        <v>0.17368600000000001</v>
      </c>
      <c r="AA139" s="142" t="s">
        <v>1154</v>
      </c>
    </row>
    <row r="140" spans="1:27">
      <c r="A140" t="s">
        <v>1311</v>
      </c>
      <c r="B140" t="s">
        <v>1278</v>
      </c>
      <c r="C140" t="s">
        <v>1386</v>
      </c>
      <c r="D140" t="s">
        <v>1372</v>
      </c>
      <c r="E140" t="s">
        <v>1372</v>
      </c>
      <c r="F140">
        <v>0.66232400000000002</v>
      </c>
      <c r="G140">
        <v>0.80907899999999999</v>
      </c>
      <c r="H140">
        <v>1.19781</v>
      </c>
      <c r="I140">
        <v>1.0399499999999999</v>
      </c>
      <c r="J140">
        <v>1.16249</v>
      </c>
      <c r="K140">
        <v>0.99038000000000004</v>
      </c>
      <c r="L140">
        <v>1.0194099999999999</v>
      </c>
      <c r="M140">
        <v>1.0663100000000001</v>
      </c>
      <c r="N140">
        <v>1.0725</v>
      </c>
      <c r="O140">
        <v>1.04518</v>
      </c>
      <c r="P140">
        <v>0.97416199999999997</v>
      </c>
      <c r="Q140">
        <v>0.84920499999999999</v>
      </c>
      <c r="R140">
        <v>0.75154900000000002</v>
      </c>
      <c r="S140">
        <v>0.65138700000000005</v>
      </c>
      <c r="T140">
        <v>0.55522499999999997</v>
      </c>
      <c r="U140">
        <v>0.46399600000000002</v>
      </c>
      <c r="V140">
        <v>0.375693</v>
      </c>
      <c r="W140">
        <v>0.29636200000000001</v>
      </c>
      <c r="X140">
        <v>0.22444500000000001</v>
      </c>
      <c r="Y140">
        <v>0.15764300000000001</v>
      </c>
      <c r="Z140">
        <v>0.104947</v>
      </c>
      <c r="AA140" s="142" t="s">
        <v>1154</v>
      </c>
    </row>
    <row r="141" spans="1:27">
      <c r="A141" t="s">
        <v>1311</v>
      </c>
      <c r="B141" t="s">
        <v>1278</v>
      </c>
      <c r="C141" t="s">
        <v>1385</v>
      </c>
      <c r="D141" t="s">
        <v>135</v>
      </c>
      <c r="E141" t="s">
        <v>135</v>
      </c>
      <c r="F141">
        <v>1.39118E-2</v>
      </c>
      <c r="G141">
        <v>7.7375100000000004E-3</v>
      </c>
      <c r="H141">
        <v>8.5583299999999994E-3</v>
      </c>
      <c r="I141">
        <v>6.3229000000000002E-3</v>
      </c>
      <c r="J141">
        <v>4.7417199999999996E-3</v>
      </c>
      <c r="K141">
        <v>5.0764199999999999E-3</v>
      </c>
      <c r="L141">
        <v>5.7496099999999996E-3</v>
      </c>
      <c r="M141">
        <v>6.16403E-3</v>
      </c>
      <c r="N141">
        <v>6.4351800000000004E-3</v>
      </c>
      <c r="O141">
        <v>6.4900799999999996E-3</v>
      </c>
      <c r="P141">
        <v>6.0950500000000003E-3</v>
      </c>
      <c r="Q141">
        <v>5.3161299999999996E-3</v>
      </c>
      <c r="R141">
        <v>4.55486E-3</v>
      </c>
      <c r="S141">
        <v>3.8972799999999999E-3</v>
      </c>
      <c r="T141">
        <v>3.30453E-3</v>
      </c>
      <c r="U141">
        <v>2.76451E-3</v>
      </c>
      <c r="V141">
        <v>2.2699399999999998E-3</v>
      </c>
      <c r="W141">
        <v>1.84436E-3</v>
      </c>
      <c r="X141">
        <v>1.4407700000000001E-3</v>
      </c>
      <c r="Y141">
        <v>1.0640700000000001E-3</v>
      </c>
      <c r="Z141" s="625">
        <v>7.0476299999999996E-4</v>
      </c>
      <c r="AA141" s="142" t="s">
        <v>1154</v>
      </c>
    </row>
    <row r="142" spans="1:27">
      <c r="A142" t="s">
        <v>1311</v>
      </c>
      <c r="B142" t="s">
        <v>1278</v>
      </c>
      <c r="C142" t="s">
        <v>1385</v>
      </c>
      <c r="D142" t="s">
        <v>1375</v>
      </c>
      <c r="E142" t="s">
        <v>1375</v>
      </c>
      <c r="F142">
        <v>2.0776200000000001E-3</v>
      </c>
      <c r="G142">
        <v>4.8471300000000002E-2</v>
      </c>
      <c r="H142">
        <v>6.9707699999999997E-2</v>
      </c>
      <c r="I142">
        <v>6.0048400000000002E-2</v>
      </c>
      <c r="J142">
        <v>0.15679799999999999</v>
      </c>
      <c r="K142">
        <v>0.195771</v>
      </c>
      <c r="L142">
        <v>0.264262</v>
      </c>
      <c r="M142">
        <v>0.342553</v>
      </c>
      <c r="N142">
        <v>0.41196100000000002</v>
      </c>
      <c r="O142">
        <v>0.47232299999999999</v>
      </c>
      <c r="P142">
        <v>0.53047900000000003</v>
      </c>
      <c r="Q142">
        <v>0.58583300000000005</v>
      </c>
      <c r="R142">
        <v>0.61396300000000004</v>
      </c>
      <c r="S142">
        <v>0.59820099999999998</v>
      </c>
      <c r="T142">
        <v>0.55901800000000001</v>
      </c>
      <c r="U142">
        <v>0.51595000000000002</v>
      </c>
      <c r="V142">
        <v>0.47397800000000001</v>
      </c>
      <c r="W142">
        <v>0.42962499999999998</v>
      </c>
      <c r="X142">
        <v>0.386069</v>
      </c>
      <c r="Y142">
        <v>0.330399</v>
      </c>
      <c r="Z142">
        <v>0.24885699999999999</v>
      </c>
      <c r="AA142" s="142" t="s">
        <v>1154</v>
      </c>
    </row>
    <row r="143" spans="1:27">
      <c r="A143" t="s">
        <v>1311</v>
      </c>
      <c r="B143" t="s">
        <v>1278</v>
      </c>
      <c r="C143" t="s">
        <v>1385</v>
      </c>
      <c r="D143" t="s">
        <v>1372</v>
      </c>
      <c r="E143" t="s">
        <v>1372</v>
      </c>
      <c r="F143">
        <v>0.76600800000000002</v>
      </c>
      <c r="G143">
        <v>1.0730599999999999</v>
      </c>
      <c r="H143">
        <v>1.42279</v>
      </c>
      <c r="I143">
        <v>1.39286</v>
      </c>
      <c r="J143">
        <v>1.5665500000000001</v>
      </c>
      <c r="K143">
        <v>1.33569</v>
      </c>
      <c r="L143">
        <v>1.3926700000000001</v>
      </c>
      <c r="M143">
        <v>1.4451400000000001</v>
      </c>
      <c r="N143">
        <v>1.44286</v>
      </c>
      <c r="O143">
        <v>1.3972100000000001</v>
      </c>
      <c r="P143">
        <v>1.29457</v>
      </c>
      <c r="Q143">
        <v>1.12262</v>
      </c>
      <c r="R143">
        <v>0.98896300000000004</v>
      </c>
      <c r="S143">
        <v>0.85475699999999999</v>
      </c>
      <c r="T143">
        <v>0.72859799999999997</v>
      </c>
      <c r="U143">
        <v>0.61082099999999995</v>
      </c>
      <c r="V143">
        <v>0.498672</v>
      </c>
      <c r="W143">
        <v>0.39974300000000001</v>
      </c>
      <c r="X143">
        <v>0.311087</v>
      </c>
      <c r="Y143">
        <v>0.22909499999999999</v>
      </c>
      <c r="Z143">
        <v>0.150368</v>
      </c>
      <c r="AA143" s="142" t="s">
        <v>1154</v>
      </c>
    </row>
    <row r="144" spans="1:27">
      <c r="A144" t="s">
        <v>1311</v>
      </c>
      <c r="B144" t="s">
        <v>1278</v>
      </c>
      <c r="C144" t="s">
        <v>1384</v>
      </c>
      <c r="D144" t="s">
        <v>135</v>
      </c>
      <c r="E144" t="s">
        <v>135</v>
      </c>
      <c r="F144">
        <v>1.62284E-2</v>
      </c>
      <c r="G144">
        <v>1.0479799999999999E-2</v>
      </c>
      <c r="H144">
        <v>1.03531E-2</v>
      </c>
      <c r="I144">
        <v>8.5195300000000009E-3</v>
      </c>
      <c r="J144">
        <v>6.44766E-3</v>
      </c>
      <c r="K144">
        <v>6.9437099999999996E-3</v>
      </c>
      <c r="L144">
        <v>7.8889100000000007E-3</v>
      </c>
      <c r="M144">
        <v>8.3600299999999992E-3</v>
      </c>
      <c r="N144">
        <v>8.6343300000000008E-3</v>
      </c>
      <c r="O144">
        <v>8.6211099999999995E-3</v>
      </c>
      <c r="P144">
        <v>8.0170099999999998E-3</v>
      </c>
      <c r="Q144">
        <v>6.9282500000000004E-3</v>
      </c>
      <c r="R144">
        <v>5.8853500000000001E-3</v>
      </c>
      <c r="S144">
        <v>5.0035100000000001E-3</v>
      </c>
      <c r="T144">
        <v>4.2304400000000002E-3</v>
      </c>
      <c r="U144">
        <v>3.5435900000000001E-3</v>
      </c>
      <c r="V144">
        <v>2.9329099999999999E-3</v>
      </c>
      <c r="W144">
        <v>2.4277399999999998E-3</v>
      </c>
      <c r="X144">
        <v>1.96349E-3</v>
      </c>
      <c r="Y144">
        <v>1.5484100000000001E-3</v>
      </c>
      <c r="Z144">
        <v>1.1762700000000001E-3</v>
      </c>
      <c r="AA144" s="142" t="s">
        <v>1154</v>
      </c>
    </row>
    <row r="145" spans="1:27">
      <c r="A145" t="s">
        <v>1311</v>
      </c>
      <c r="B145" t="s">
        <v>1278</v>
      </c>
      <c r="C145" t="s">
        <v>1384</v>
      </c>
      <c r="D145" t="s">
        <v>1375</v>
      </c>
      <c r="E145" t="s">
        <v>1375</v>
      </c>
      <c r="F145">
        <v>2.4235900000000002E-3</v>
      </c>
      <c r="G145">
        <v>6.565E-2</v>
      </c>
      <c r="H145">
        <v>8.4325800000000006E-2</v>
      </c>
      <c r="I145">
        <v>8.0909700000000001E-2</v>
      </c>
      <c r="J145">
        <v>0.21321000000000001</v>
      </c>
      <c r="K145">
        <v>0.26778200000000002</v>
      </c>
      <c r="L145">
        <v>0.36258800000000002</v>
      </c>
      <c r="M145">
        <v>0.46459099999999998</v>
      </c>
      <c r="N145">
        <v>0.55274400000000001</v>
      </c>
      <c r="O145">
        <v>0.62741199999999997</v>
      </c>
      <c r="P145">
        <v>0.69775399999999999</v>
      </c>
      <c r="Q145">
        <v>0.76348800000000006</v>
      </c>
      <c r="R145">
        <v>0.79330400000000001</v>
      </c>
      <c r="S145">
        <v>0.76799799999999996</v>
      </c>
      <c r="T145">
        <v>0.71565100000000004</v>
      </c>
      <c r="U145">
        <v>0.66135200000000005</v>
      </c>
      <c r="V145">
        <v>0.61241199999999996</v>
      </c>
      <c r="W145">
        <v>0.56551799999999997</v>
      </c>
      <c r="X145">
        <v>0.52613699999999997</v>
      </c>
      <c r="Y145">
        <v>0.48079</v>
      </c>
      <c r="Z145">
        <v>0.415352</v>
      </c>
      <c r="AA145" s="142" t="s">
        <v>1154</v>
      </c>
    </row>
    <row r="146" spans="1:27">
      <c r="A146" t="s">
        <v>1311</v>
      </c>
      <c r="B146" t="s">
        <v>1278</v>
      </c>
      <c r="C146" t="s">
        <v>1384</v>
      </c>
      <c r="D146" t="s">
        <v>1372</v>
      </c>
      <c r="E146" t="s">
        <v>1372</v>
      </c>
      <c r="F146">
        <v>0.893567</v>
      </c>
      <c r="G146">
        <v>1.4533700000000001</v>
      </c>
      <c r="H146">
        <v>1.72116</v>
      </c>
      <c r="I146">
        <v>1.8767499999999999</v>
      </c>
      <c r="J146">
        <v>2.1301600000000001</v>
      </c>
      <c r="K146">
        <v>1.82701</v>
      </c>
      <c r="L146">
        <v>1.9108499999999999</v>
      </c>
      <c r="M146">
        <v>1.9599899999999999</v>
      </c>
      <c r="N146">
        <v>1.93594</v>
      </c>
      <c r="O146">
        <v>1.85598</v>
      </c>
      <c r="P146">
        <v>1.70278</v>
      </c>
      <c r="Q146">
        <v>1.46306</v>
      </c>
      <c r="R146">
        <v>1.2778400000000001</v>
      </c>
      <c r="S146">
        <v>1.09738</v>
      </c>
      <c r="T146">
        <v>0.93274599999999996</v>
      </c>
      <c r="U146">
        <v>0.78295899999999996</v>
      </c>
      <c r="V146">
        <v>0.64431799999999995</v>
      </c>
      <c r="W146">
        <v>0.52618399999999999</v>
      </c>
      <c r="X146">
        <v>0.423952</v>
      </c>
      <c r="Y146">
        <v>0.333374</v>
      </c>
      <c r="Z146">
        <v>0.250969</v>
      </c>
      <c r="AA146" s="142" t="s">
        <v>1154</v>
      </c>
    </row>
    <row r="147" spans="1:27">
      <c r="A147" t="s">
        <v>1311</v>
      </c>
      <c r="B147" t="s">
        <v>1278</v>
      </c>
      <c r="C147" t="s">
        <v>1383</v>
      </c>
      <c r="D147" t="s">
        <v>135</v>
      </c>
      <c r="E147" t="s">
        <v>135</v>
      </c>
      <c r="F147">
        <v>1.93972E-2</v>
      </c>
      <c r="G147">
        <v>1.4696600000000001E-2</v>
      </c>
      <c r="H147">
        <v>1.2944000000000001E-2</v>
      </c>
      <c r="I147">
        <v>1.17993E-2</v>
      </c>
      <c r="J147">
        <v>9.0283499999999992E-3</v>
      </c>
      <c r="K147">
        <v>9.76607E-3</v>
      </c>
      <c r="L147">
        <v>1.10432E-2</v>
      </c>
      <c r="M147">
        <v>1.1497E-2</v>
      </c>
      <c r="N147">
        <v>1.1672800000000001E-2</v>
      </c>
      <c r="O147">
        <v>1.1462999999999999E-2</v>
      </c>
      <c r="P147">
        <v>1.0484E-2</v>
      </c>
      <c r="Q147">
        <v>8.9168700000000004E-3</v>
      </c>
      <c r="R147">
        <v>7.4602499999999999E-3</v>
      </c>
      <c r="S147">
        <v>6.2630899999999998E-3</v>
      </c>
      <c r="T147">
        <v>5.2499299999999999E-3</v>
      </c>
      <c r="U147">
        <v>4.3777699999999996E-3</v>
      </c>
      <c r="V147">
        <v>3.62898E-3</v>
      </c>
      <c r="W147">
        <v>3.0347E-3</v>
      </c>
      <c r="X147">
        <v>2.5081600000000002E-3</v>
      </c>
      <c r="Y147">
        <v>2.0619200000000001E-3</v>
      </c>
      <c r="Z147">
        <v>1.70071E-3</v>
      </c>
      <c r="AA147" s="142" t="s">
        <v>1154</v>
      </c>
    </row>
    <row r="148" spans="1:27">
      <c r="A148" t="s">
        <v>1311</v>
      </c>
      <c r="B148" t="s">
        <v>1278</v>
      </c>
      <c r="C148" t="s">
        <v>1383</v>
      </c>
      <c r="D148" t="s">
        <v>1375</v>
      </c>
      <c r="E148" t="s">
        <v>1375</v>
      </c>
      <c r="F148">
        <v>2.89682E-3</v>
      </c>
      <c r="G148">
        <v>9.2065999999999995E-2</v>
      </c>
      <c r="H148">
        <v>0.10542899999999999</v>
      </c>
      <c r="I148">
        <v>0.112058</v>
      </c>
      <c r="J148">
        <v>0.29854799999999998</v>
      </c>
      <c r="K148">
        <v>0.37662600000000002</v>
      </c>
      <c r="L148">
        <v>0.50756500000000004</v>
      </c>
      <c r="M148">
        <v>0.63892300000000002</v>
      </c>
      <c r="N148">
        <v>0.74725600000000003</v>
      </c>
      <c r="O148">
        <v>0.83423599999999998</v>
      </c>
      <c r="P148">
        <v>0.91247</v>
      </c>
      <c r="Q148">
        <v>0.98263199999999995</v>
      </c>
      <c r="R148">
        <v>1.00559</v>
      </c>
      <c r="S148">
        <v>0.96133299999999999</v>
      </c>
      <c r="T148">
        <v>0.88811499999999999</v>
      </c>
      <c r="U148">
        <v>0.81703800000000004</v>
      </c>
      <c r="V148">
        <v>0.75775499999999996</v>
      </c>
      <c r="W148">
        <v>0.70690299999999995</v>
      </c>
      <c r="X148">
        <v>0.67208900000000005</v>
      </c>
      <c r="Y148">
        <v>0.64024000000000003</v>
      </c>
      <c r="Z148">
        <v>0.60053500000000004</v>
      </c>
      <c r="AA148" s="142" t="s">
        <v>1154</v>
      </c>
    </row>
    <row r="149" spans="1:27">
      <c r="A149" t="s">
        <v>1311</v>
      </c>
      <c r="B149" t="s">
        <v>1278</v>
      </c>
      <c r="C149" t="s">
        <v>1383</v>
      </c>
      <c r="D149" t="s">
        <v>1372</v>
      </c>
      <c r="E149" t="s">
        <v>1372</v>
      </c>
      <c r="F149">
        <v>1.0680400000000001</v>
      </c>
      <c r="G149">
        <v>2.03817</v>
      </c>
      <c r="H149">
        <v>2.1518899999999999</v>
      </c>
      <c r="I149">
        <v>2.5992500000000001</v>
      </c>
      <c r="J149">
        <v>2.9827599999999999</v>
      </c>
      <c r="K149">
        <v>2.56962</v>
      </c>
      <c r="L149">
        <v>2.6748799999999999</v>
      </c>
      <c r="M149">
        <v>2.6954500000000001</v>
      </c>
      <c r="N149">
        <v>2.61721</v>
      </c>
      <c r="O149">
        <v>2.4678</v>
      </c>
      <c r="P149">
        <v>2.2267700000000001</v>
      </c>
      <c r="Q149">
        <v>1.883</v>
      </c>
      <c r="R149">
        <v>1.6197900000000001</v>
      </c>
      <c r="S149">
        <v>1.3736299999999999</v>
      </c>
      <c r="T149">
        <v>1.1575299999999999</v>
      </c>
      <c r="U149">
        <v>0.96727200000000002</v>
      </c>
      <c r="V149">
        <v>0.797234</v>
      </c>
      <c r="W149">
        <v>0.65773599999999999</v>
      </c>
      <c r="X149">
        <v>0.54155699999999996</v>
      </c>
      <c r="Y149">
        <v>0.44393500000000002</v>
      </c>
      <c r="Z149">
        <v>0.36286299999999999</v>
      </c>
      <c r="AA149" s="142" t="s">
        <v>1154</v>
      </c>
    </row>
    <row r="150" spans="1:27">
      <c r="A150" t="s">
        <v>1311</v>
      </c>
      <c r="B150" t="s">
        <v>1278</v>
      </c>
      <c r="C150" t="s">
        <v>1382</v>
      </c>
      <c r="D150" t="s">
        <v>135</v>
      </c>
      <c r="E150" t="s">
        <v>135</v>
      </c>
      <c r="F150">
        <v>2.4777899999999999E-2</v>
      </c>
      <c r="G150">
        <v>2.2261800000000002E-2</v>
      </c>
      <c r="H150">
        <v>1.8006299999999999E-2</v>
      </c>
      <c r="I150">
        <v>1.7595699999999999E-2</v>
      </c>
      <c r="J150">
        <v>1.3667199999999999E-2</v>
      </c>
      <c r="K150">
        <v>1.48027E-2</v>
      </c>
      <c r="L150">
        <v>1.6403999999999998E-2</v>
      </c>
      <c r="M150">
        <v>1.6540900000000001E-2</v>
      </c>
      <c r="N150">
        <v>1.6284699999999999E-2</v>
      </c>
      <c r="O150">
        <v>1.5525199999999999E-2</v>
      </c>
      <c r="P150">
        <v>1.3796299999999999E-2</v>
      </c>
      <c r="Q150">
        <v>1.1426800000000001E-2</v>
      </c>
      <c r="R150">
        <v>9.3343799999999998E-3</v>
      </c>
      <c r="S150">
        <v>7.6895699999999997E-3</v>
      </c>
      <c r="T150">
        <v>6.3621900000000002E-3</v>
      </c>
      <c r="U150">
        <v>5.2640500000000002E-3</v>
      </c>
      <c r="V150">
        <v>4.3553100000000003E-3</v>
      </c>
      <c r="W150">
        <v>3.6581399999999998E-3</v>
      </c>
      <c r="X150">
        <v>3.0559599999999999E-3</v>
      </c>
      <c r="Y150">
        <v>2.56026E-3</v>
      </c>
      <c r="Z150">
        <v>2.1793899999999998E-3</v>
      </c>
      <c r="AA150" s="142" t="s">
        <v>1154</v>
      </c>
    </row>
    <row r="151" spans="1:27">
      <c r="A151" t="s">
        <v>1311</v>
      </c>
      <c r="B151" t="s">
        <v>1278</v>
      </c>
      <c r="C151" t="s">
        <v>1382</v>
      </c>
      <c r="D151" t="s">
        <v>1375</v>
      </c>
      <c r="E151" t="s">
        <v>1375</v>
      </c>
      <c r="F151">
        <v>3.70039E-3</v>
      </c>
      <c r="G151">
        <v>0.139458</v>
      </c>
      <c r="H151">
        <v>0.14666199999999999</v>
      </c>
      <c r="I151">
        <v>0.167106</v>
      </c>
      <c r="J151">
        <v>0.45194499999999999</v>
      </c>
      <c r="K151">
        <v>0.57086099999999995</v>
      </c>
      <c r="L151">
        <v>0.75395699999999999</v>
      </c>
      <c r="M151">
        <v>0.91922499999999996</v>
      </c>
      <c r="N151">
        <v>1.0425</v>
      </c>
      <c r="O151">
        <v>1.1298699999999999</v>
      </c>
      <c r="P151">
        <v>1.20075</v>
      </c>
      <c r="Q151">
        <v>1.25922</v>
      </c>
      <c r="R151">
        <v>1.2582100000000001</v>
      </c>
      <c r="S151">
        <v>1.1802900000000001</v>
      </c>
      <c r="T151">
        <v>1.0762700000000001</v>
      </c>
      <c r="U151">
        <v>0.98244799999999999</v>
      </c>
      <c r="V151">
        <v>0.90941799999999995</v>
      </c>
      <c r="W151">
        <v>0.85212699999999997</v>
      </c>
      <c r="X151">
        <v>0.81887799999999999</v>
      </c>
      <c r="Y151">
        <v>0.79497700000000004</v>
      </c>
      <c r="Z151">
        <v>0.76956000000000002</v>
      </c>
      <c r="AA151" s="142" t="s">
        <v>1154</v>
      </c>
    </row>
    <row r="152" spans="1:27">
      <c r="A152" t="s">
        <v>1311</v>
      </c>
      <c r="B152" t="s">
        <v>1278</v>
      </c>
      <c r="C152" t="s">
        <v>1382</v>
      </c>
      <c r="D152" t="s">
        <v>1372</v>
      </c>
      <c r="E152" t="s">
        <v>1372</v>
      </c>
      <c r="F152">
        <v>1.36432</v>
      </c>
      <c r="G152">
        <v>3.0873300000000001</v>
      </c>
      <c r="H152">
        <v>2.99349</v>
      </c>
      <c r="I152">
        <v>3.8761199999999998</v>
      </c>
      <c r="J152">
        <v>4.5153400000000001</v>
      </c>
      <c r="K152">
        <v>3.8948399999999999</v>
      </c>
      <c r="L152">
        <v>3.9733700000000001</v>
      </c>
      <c r="M152">
        <v>3.8779699999999999</v>
      </c>
      <c r="N152">
        <v>3.6512799999999999</v>
      </c>
      <c r="O152">
        <v>3.34232</v>
      </c>
      <c r="P152">
        <v>2.9302899999999998</v>
      </c>
      <c r="Q152">
        <v>2.4130199999999999</v>
      </c>
      <c r="R152">
        <v>2.02671</v>
      </c>
      <c r="S152">
        <v>1.68649</v>
      </c>
      <c r="T152">
        <v>1.40276</v>
      </c>
      <c r="U152">
        <v>1.1631</v>
      </c>
      <c r="V152">
        <v>0.95679899999999996</v>
      </c>
      <c r="W152">
        <v>0.79285899999999998</v>
      </c>
      <c r="X152">
        <v>0.65983700000000001</v>
      </c>
      <c r="Y152">
        <v>0.55122800000000005</v>
      </c>
      <c r="Z152">
        <v>0.46499299999999999</v>
      </c>
      <c r="AA152" s="142" t="s">
        <v>1154</v>
      </c>
    </row>
    <row r="153" spans="1:27">
      <c r="A153" t="s">
        <v>1311</v>
      </c>
      <c r="B153" t="s">
        <v>1278</v>
      </c>
      <c r="C153" t="s">
        <v>1381</v>
      </c>
      <c r="D153" t="s">
        <v>1603</v>
      </c>
      <c r="E153" t="s">
        <v>1589</v>
      </c>
      <c r="F153">
        <v>0.73303799999999997</v>
      </c>
      <c r="G153">
        <v>1.4402299999999999</v>
      </c>
      <c r="H153">
        <v>2.21922</v>
      </c>
      <c r="I153">
        <v>2.7360799999999998</v>
      </c>
      <c r="J153">
        <v>2.18804</v>
      </c>
      <c r="K153">
        <v>2.6092399999999998</v>
      </c>
      <c r="L153">
        <v>3.2052499999999999</v>
      </c>
      <c r="M153">
        <v>3.7282500000000001</v>
      </c>
      <c r="N153">
        <v>4.4962400000000002</v>
      </c>
      <c r="O153">
        <v>5.2953400000000004</v>
      </c>
      <c r="P153">
        <v>6.1117600000000003</v>
      </c>
      <c r="Q153">
        <v>6.93398</v>
      </c>
      <c r="R153">
        <v>7.7964099999999998</v>
      </c>
      <c r="S153">
        <v>8.6435300000000002</v>
      </c>
      <c r="T153">
        <v>9.4478500000000007</v>
      </c>
      <c r="U153">
        <v>10.2073</v>
      </c>
      <c r="V153">
        <v>10.8865</v>
      </c>
      <c r="W153">
        <v>11.488200000000001</v>
      </c>
      <c r="X153">
        <v>12.0304</v>
      </c>
      <c r="Y153">
        <v>12.509399999999999</v>
      </c>
      <c r="Z153">
        <v>12.93</v>
      </c>
      <c r="AA153" s="142" t="s">
        <v>1154</v>
      </c>
    </row>
    <row r="154" spans="1:27">
      <c r="A154" t="s">
        <v>1311</v>
      </c>
      <c r="B154" t="s">
        <v>1278</v>
      </c>
      <c r="C154" t="s">
        <v>1380</v>
      </c>
      <c r="D154" t="s">
        <v>1602</v>
      </c>
      <c r="E154" t="s">
        <v>1591</v>
      </c>
      <c r="F154">
        <v>0</v>
      </c>
      <c r="G154">
        <v>0</v>
      </c>
      <c r="H154">
        <v>0</v>
      </c>
      <c r="I154">
        <v>0</v>
      </c>
      <c r="J154">
        <v>0</v>
      </c>
      <c r="K154">
        <v>5.52898E-2</v>
      </c>
      <c r="L154">
        <v>0.32828299999999999</v>
      </c>
      <c r="M154">
        <v>1.1528799999999999</v>
      </c>
      <c r="N154">
        <v>1.8668</v>
      </c>
      <c r="O154">
        <v>2.3063400000000001</v>
      </c>
      <c r="P154">
        <v>2.6222099999999999</v>
      </c>
      <c r="Q154">
        <v>2.80261</v>
      </c>
      <c r="R154">
        <v>3.0297299999999998</v>
      </c>
      <c r="S154">
        <v>3.24898</v>
      </c>
      <c r="T154">
        <v>3.4596800000000001</v>
      </c>
      <c r="U154">
        <v>3.6625000000000001</v>
      </c>
      <c r="V154">
        <v>3.8285900000000002</v>
      </c>
      <c r="W154">
        <v>3.96679</v>
      </c>
      <c r="X154">
        <v>4.10236</v>
      </c>
      <c r="Y154">
        <v>4.2241799999999996</v>
      </c>
      <c r="Z154">
        <v>4.3653199999999996</v>
      </c>
      <c r="AA154" s="142" t="s">
        <v>1154</v>
      </c>
    </row>
    <row r="155" spans="1:27">
      <c r="A155" t="s">
        <v>1311</v>
      </c>
      <c r="B155" t="s">
        <v>1278</v>
      </c>
      <c r="C155" t="s">
        <v>1380</v>
      </c>
      <c r="D155" t="s">
        <v>1602</v>
      </c>
      <c r="E155" t="s">
        <v>1589</v>
      </c>
      <c r="F155">
        <v>0.45697700000000002</v>
      </c>
      <c r="G155">
        <v>0.52671500000000004</v>
      </c>
      <c r="H155">
        <v>0.66537000000000002</v>
      </c>
      <c r="I155">
        <v>0.57512300000000005</v>
      </c>
      <c r="J155">
        <v>1.32664</v>
      </c>
      <c r="K155">
        <v>1.4376899999999999</v>
      </c>
      <c r="L155">
        <v>1.5541100000000001</v>
      </c>
      <c r="M155">
        <v>1.2776099999999999</v>
      </c>
      <c r="N155">
        <v>1.1209</v>
      </c>
      <c r="O155">
        <v>1.15978</v>
      </c>
      <c r="P155">
        <v>1.2369399999999999</v>
      </c>
      <c r="Q155">
        <v>1.31227</v>
      </c>
      <c r="R155">
        <v>1.4413100000000001</v>
      </c>
      <c r="S155">
        <v>1.5665800000000001</v>
      </c>
      <c r="T155">
        <v>1.6922699999999999</v>
      </c>
      <c r="U155">
        <v>1.8230299999999999</v>
      </c>
      <c r="V155">
        <v>1.9330499999999999</v>
      </c>
      <c r="W155">
        <v>2.0299700000000001</v>
      </c>
      <c r="X155">
        <v>2.1402100000000002</v>
      </c>
      <c r="Y155">
        <v>2.2507100000000002</v>
      </c>
      <c r="Z155">
        <v>2.3273000000000001</v>
      </c>
      <c r="AA155" s="142" t="s">
        <v>1154</v>
      </c>
    </row>
    <row r="156" spans="1:27">
      <c r="A156" t="s">
        <v>1311</v>
      </c>
      <c r="B156" t="s">
        <v>1278</v>
      </c>
      <c r="C156" t="s">
        <v>1380</v>
      </c>
      <c r="D156" t="s">
        <v>1601</v>
      </c>
      <c r="E156" t="s">
        <v>36</v>
      </c>
      <c r="F156">
        <v>2.50488</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s="142" t="s">
        <v>1154</v>
      </c>
    </row>
    <row r="157" spans="1:27">
      <c r="A157" t="s">
        <v>1311</v>
      </c>
      <c r="B157" t="s">
        <v>1278</v>
      </c>
      <c r="C157" t="s">
        <v>1380</v>
      </c>
      <c r="D157" t="s">
        <v>1601</v>
      </c>
      <c r="E157" t="s">
        <v>1591</v>
      </c>
      <c r="F157">
        <v>0</v>
      </c>
      <c r="G157">
        <v>0</v>
      </c>
      <c r="H157">
        <v>0</v>
      </c>
      <c r="I157">
        <v>0</v>
      </c>
      <c r="J157">
        <v>0</v>
      </c>
      <c r="K157">
        <v>0</v>
      </c>
      <c r="L157">
        <v>9.2406600000000005E-2</v>
      </c>
      <c r="M157">
        <v>0.453789</v>
      </c>
      <c r="N157">
        <v>0.916153</v>
      </c>
      <c r="O157">
        <v>1.1645099999999999</v>
      </c>
      <c r="P157">
        <v>1.3340099999999999</v>
      </c>
      <c r="Q157">
        <v>1.49471</v>
      </c>
      <c r="R157">
        <v>1.6538299999999999</v>
      </c>
      <c r="S157">
        <v>1.8132900000000001</v>
      </c>
      <c r="T157">
        <v>1.96709</v>
      </c>
      <c r="U157">
        <v>2.1142799999999999</v>
      </c>
      <c r="V157">
        <v>2.25258</v>
      </c>
      <c r="W157">
        <v>2.3811800000000001</v>
      </c>
      <c r="X157">
        <v>2.4986999999999999</v>
      </c>
      <c r="Y157">
        <v>2.6068500000000001</v>
      </c>
      <c r="Z157">
        <v>2.7151000000000001</v>
      </c>
      <c r="AA157" s="142" t="s">
        <v>1154</v>
      </c>
    </row>
    <row r="158" spans="1:27">
      <c r="A158" t="s">
        <v>1311</v>
      </c>
      <c r="B158" t="s">
        <v>1278</v>
      </c>
      <c r="C158" t="s">
        <v>1380</v>
      </c>
      <c r="D158" t="s">
        <v>1601</v>
      </c>
      <c r="E158" t="s">
        <v>1589</v>
      </c>
      <c r="F158">
        <v>0.32022699999999998</v>
      </c>
      <c r="G158">
        <v>0.66435599999999995</v>
      </c>
      <c r="H158">
        <v>1.1128100000000001</v>
      </c>
      <c r="I158">
        <v>1.4934400000000001</v>
      </c>
      <c r="J158">
        <v>1.7086300000000001</v>
      </c>
      <c r="K158">
        <v>2.1015600000000001</v>
      </c>
      <c r="L158">
        <v>2.3716599999999999</v>
      </c>
      <c r="M158">
        <v>2.0506899999999999</v>
      </c>
      <c r="N158">
        <v>1.52033</v>
      </c>
      <c r="O158">
        <v>1.4804200000000001</v>
      </c>
      <c r="P158">
        <v>1.6123099999999999</v>
      </c>
      <c r="Q158">
        <v>1.80497</v>
      </c>
      <c r="R158">
        <v>1.9968900000000001</v>
      </c>
      <c r="S158">
        <v>2.18899</v>
      </c>
      <c r="T158">
        <v>2.3742299999999998</v>
      </c>
      <c r="U158">
        <v>2.5516999999999999</v>
      </c>
      <c r="V158">
        <v>2.71807</v>
      </c>
      <c r="W158">
        <v>2.8725900000000002</v>
      </c>
      <c r="X158">
        <v>3.0143300000000002</v>
      </c>
      <c r="Y158">
        <v>3.1449799999999999</v>
      </c>
      <c r="Z158">
        <v>3.2756599999999998</v>
      </c>
      <c r="AA158" s="142" t="s">
        <v>1154</v>
      </c>
    </row>
    <row r="159" spans="1:27">
      <c r="A159" t="s">
        <v>1311</v>
      </c>
      <c r="B159" t="s">
        <v>1278</v>
      </c>
      <c r="C159" t="s">
        <v>1379</v>
      </c>
      <c r="D159" t="s">
        <v>1600</v>
      </c>
      <c r="E159" t="s">
        <v>1591</v>
      </c>
      <c r="F159">
        <v>0</v>
      </c>
      <c r="G159">
        <v>0</v>
      </c>
      <c r="H159">
        <v>0</v>
      </c>
      <c r="I159">
        <v>0</v>
      </c>
      <c r="J159">
        <v>0</v>
      </c>
      <c r="K159">
        <v>0.64552399999999999</v>
      </c>
      <c r="L159">
        <v>2.7432379999999998</v>
      </c>
      <c r="M159">
        <v>4.850562</v>
      </c>
      <c r="N159">
        <v>7.074236</v>
      </c>
      <c r="O159">
        <v>8.0019869999999997</v>
      </c>
      <c r="P159">
        <v>8.4881949999999993</v>
      </c>
      <c r="Q159">
        <v>8.9199300000000008</v>
      </c>
      <c r="R159">
        <v>9.4495120000000004</v>
      </c>
      <c r="S159">
        <v>10.060172999999899</v>
      </c>
      <c r="T159">
        <v>10.682700000000001</v>
      </c>
      <c r="U159">
        <v>11.26671</v>
      </c>
      <c r="V159">
        <v>11.757449999999899</v>
      </c>
      <c r="W159">
        <v>12.165039999999999</v>
      </c>
      <c r="X159">
        <v>12.513199999999999</v>
      </c>
      <c r="Y159">
        <v>12.802809999999999</v>
      </c>
      <c r="Z159">
        <v>13.0539399999999</v>
      </c>
      <c r="AA159" s="142" t="s">
        <v>1154</v>
      </c>
    </row>
    <row r="160" spans="1:27">
      <c r="A160" t="s">
        <v>1311</v>
      </c>
      <c r="B160" t="s">
        <v>1278</v>
      </c>
      <c r="C160" t="s">
        <v>1379</v>
      </c>
      <c r="D160" t="s">
        <v>1600</v>
      </c>
      <c r="E160" t="s">
        <v>1589</v>
      </c>
      <c r="F160">
        <v>1.4560500000000001</v>
      </c>
      <c r="G160">
        <v>3.0207799999999998</v>
      </c>
      <c r="H160">
        <v>5.0598900000000002</v>
      </c>
      <c r="I160">
        <v>6.7905899999999999</v>
      </c>
      <c r="J160">
        <v>7.7690299999999999</v>
      </c>
      <c r="K160">
        <v>8.4901099999999996</v>
      </c>
      <c r="L160">
        <v>8.4418600000000001</v>
      </c>
      <c r="M160">
        <v>8.5619409999999991</v>
      </c>
      <c r="N160">
        <v>8.3416680000000003</v>
      </c>
      <c r="O160">
        <v>9.0475379999999994</v>
      </c>
      <c r="P160">
        <v>9.5990649999999995</v>
      </c>
      <c r="Q160">
        <v>10.06869</v>
      </c>
      <c r="R160">
        <v>10.652315</v>
      </c>
      <c r="S160">
        <v>11.331099999999999</v>
      </c>
      <c r="T160">
        <v>12.026820000000001</v>
      </c>
      <c r="U160">
        <v>12.687110000000001</v>
      </c>
      <c r="V160">
        <v>13.24085</v>
      </c>
      <c r="W160">
        <v>13.698589999999999</v>
      </c>
      <c r="X160">
        <v>14.094999999999899</v>
      </c>
      <c r="Y160">
        <v>14.432499999999999</v>
      </c>
      <c r="Z160">
        <v>14.725070000000001</v>
      </c>
      <c r="AA160" s="142" t="s">
        <v>1154</v>
      </c>
    </row>
    <row r="161" spans="1:27">
      <c r="A161" t="s">
        <v>1311</v>
      </c>
      <c r="B161" t="s">
        <v>1278</v>
      </c>
      <c r="C161" t="s">
        <v>1379</v>
      </c>
      <c r="D161" t="s">
        <v>1599</v>
      </c>
      <c r="E161" t="s">
        <v>1591</v>
      </c>
      <c r="F161">
        <v>0</v>
      </c>
      <c r="G161">
        <v>0</v>
      </c>
      <c r="H161">
        <v>0</v>
      </c>
      <c r="I161">
        <v>0</v>
      </c>
      <c r="J161">
        <v>0</v>
      </c>
      <c r="K161">
        <v>0.36532100000000001</v>
      </c>
      <c r="L161">
        <v>1.49083899999999</v>
      </c>
      <c r="M161">
        <v>2.4250090000000002</v>
      </c>
      <c r="N161">
        <v>3.0621099999999899</v>
      </c>
      <c r="O161">
        <v>3.1031610000000001</v>
      </c>
      <c r="P161">
        <v>2.9857689999999999</v>
      </c>
      <c r="Q161">
        <v>2.952868</v>
      </c>
      <c r="R161">
        <v>3.0459749999999999</v>
      </c>
      <c r="S161">
        <v>3.2071909999999999</v>
      </c>
      <c r="T161">
        <v>3.3818549999999998</v>
      </c>
      <c r="U161">
        <v>3.5477249999999998</v>
      </c>
      <c r="V161">
        <v>3.6855699999999998</v>
      </c>
      <c r="W161">
        <v>3.7992189999999999</v>
      </c>
      <c r="X161">
        <v>3.896944</v>
      </c>
      <c r="Y161">
        <v>3.9794029999999898</v>
      </c>
      <c r="Z161">
        <v>4.0584409999999904</v>
      </c>
      <c r="AA161" s="142" t="s">
        <v>1154</v>
      </c>
    </row>
    <row r="162" spans="1:27">
      <c r="A162" t="s">
        <v>1311</v>
      </c>
      <c r="B162" t="s">
        <v>1278</v>
      </c>
      <c r="C162" t="s">
        <v>1379</v>
      </c>
      <c r="D162" t="s">
        <v>1599</v>
      </c>
      <c r="E162" t="s">
        <v>1589</v>
      </c>
      <c r="F162">
        <v>0.89721399999999996</v>
      </c>
      <c r="G162">
        <v>1.8613999999999999</v>
      </c>
      <c r="H162">
        <v>3.1179000000000001</v>
      </c>
      <c r="I162">
        <v>4.1843599999999999</v>
      </c>
      <c r="J162">
        <v>4.7872700000000004</v>
      </c>
      <c r="K162">
        <v>5.2404700000000002</v>
      </c>
      <c r="L162">
        <v>5.1760809999999999</v>
      </c>
      <c r="M162">
        <v>4.9418939999999996</v>
      </c>
      <c r="N162">
        <v>4.0234480000000001</v>
      </c>
      <c r="O162">
        <v>3.8207669999999898</v>
      </c>
      <c r="P162">
        <v>3.6239059999999998</v>
      </c>
      <c r="Q162">
        <v>3.5417939999999999</v>
      </c>
      <c r="R162">
        <v>3.6327020000000001</v>
      </c>
      <c r="S162">
        <v>3.822298</v>
      </c>
      <c r="T162">
        <v>4.0361820000000002</v>
      </c>
      <c r="U162">
        <v>4.2449709999999996</v>
      </c>
      <c r="V162">
        <v>4.4201980000000001</v>
      </c>
      <c r="W162">
        <v>4.5656080000000001</v>
      </c>
      <c r="X162">
        <v>4.6954690000000001</v>
      </c>
      <c r="Y162">
        <v>4.8112139999999997</v>
      </c>
      <c r="Z162">
        <v>4.9182680000000003</v>
      </c>
      <c r="AA162" s="142" t="s">
        <v>1154</v>
      </c>
    </row>
    <row r="163" spans="1:27">
      <c r="A163" t="s">
        <v>1311</v>
      </c>
      <c r="B163" t="s">
        <v>1278</v>
      </c>
      <c r="C163" t="s">
        <v>1379</v>
      </c>
      <c r="D163" t="s">
        <v>1598</v>
      </c>
      <c r="E163" t="s">
        <v>1591</v>
      </c>
      <c r="F163">
        <v>0</v>
      </c>
      <c r="G163">
        <v>0</v>
      </c>
      <c r="H163">
        <v>0</v>
      </c>
      <c r="I163">
        <v>0</v>
      </c>
      <c r="J163">
        <v>0</v>
      </c>
      <c r="K163">
        <v>2.7135899999999999</v>
      </c>
      <c r="L163">
        <v>11.517329999999999</v>
      </c>
      <c r="M163">
        <v>19.831019999999999</v>
      </c>
      <c r="N163">
        <v>27.15202</v>
      </c>
      <c r="O163">
        <v>29.15063</v>
      </c>
      <c r="P163">
        <v>29.328049999999902</v>
      </c>
      <c r="Q163">
        <v>29.694589999999899</v>
      </c>
      <c r="R163">
        <v>30.87689</v>
      </c>
      <c r="S163">
        <v>32.64432</v>
      </c>
      <c r="T163">
        <v>34.591659999999997</v>
      </c>
      <c r="U163">
        <v>36.47578</v>
      </c>
      <c r="V163">
        <v>38.068309999999997</v>
      </c>
      <c r="W163">
        <v>39.388590000000001</v>
      </c>
      <c r="X163">
        <v>40.530749999999998</v>
      </c>
      <c r="Y163">
        <v>41.501910000000002</v>
      </c>
      <c r="Z163">
        <v>42.35125</v>
      </c>
      <c r="AA163" s="142" t="s">
        <v>1154</v>
      </c>
    </row>
    <row r="164" spans="1:27">
      <c r="A164" t="s">
        <v>1311</v>
      </c>
      <c r="B164" t="s">
        <v>1278</v>
      </c>
      <c r="C164" t="s">
        <v>1379</v>
      </c>
      <c r="D164" t="s">
        <v>1598</v>
      </c>
      <c r="E164" t="s">
        <v>1589</v>
      </c>
      <c r="F164">
        <v>6.2337600000000002</v>
      </c>
      <c r="G164">
        <v>12.9328</v>
      </c>
      <c r="H164">
        <v>21.6629</v>
      </c>
      <c r="I164">
        <v>29.072500000000002</v>
      </c>
      <c r="J164">
        <v>33.261499999999998</v>
      </c>
      <c r="K164">
        <v>36.422640000000001</v>
      </c>
      <c r="L164">
        <v>36.244109999999999</v>
      </c>
      <c r="M164">
        <v>36.164709999999999</v>
      </c>
      <c r="N164">
        <v>32.91778</v>
      </c>
      <c r="O164">
        <v>33.743090000000002</v>
      </c>
      <c r="P164">
        <v>33.955359999999999</v>
      </c>
      <c r="Q164">
        <v>34.32591</v>
      </c>
      <c r="R164">
        <v>35.650370000000002</v>
      </c>
      <c r="S164">
        <v>37.662430000000001</v>
      </c>
      <c r="T164">
        <v>39.893120000000003</v>
      </c>
      <c r="U164">
        <v>42.074069999999899</v>
      </c>
      <c r="V164">
        <v>43.914279999999998</v>
      </c>
      <c r="W164">
        <v>45.433619999999998</v>
      </c>
      <c r="X164">
        <v>46.763669999999998</v>
      </c>
      <c r="Y164">
        <v>47.916899999999998</v>
      </c>
      <c r="Z164">
        <v>48.925280000000001</v>
      </c>
      <c r="AA164" s="142" t="s">
        <v>1154</v>
      </c>
    </row>
    <row r="165" spans="1:27">
      <c r="A165" t="s">
        <v>1311</v>
      </c>
      <c r="B165" t="s">
        <v>1278</v>
      </c>
      <c r="C165" t="s">
        <v>1378</v>
      </c>
      <c r="D165" t="s">
        <v>1597</v>
      </c>
      <c r="E165" t="s">
        <v>1589</v>
      </c>
      <c r="F165">
        <v>0.73307</v>
      </c>
      <c r="G165">
        <v>1.4402900000000001</v>
      </c>
      <c r="H165">
        <v>2.2193000000000001</v>
      </c>
      <c r="I165">
        <v>2.7361800000000001</v>
      </c>
      <c r="J165">
        <v>2.1881300000000001</v>
      </c>
      <c r="K165">
        <v>3.0938500000000002</v>
      </c>
      <c r="L165">
        <v>4.5199600000000002</v>
      </c>
      <c r="M165">
        <v>5.8052299999999999</v>
      </c>
      <c r="N165">
        <v>7.5724</v>
      </c>
      <c r="O165">
        <v>9.4627999999999997</v>
      </c>
      <c r="P165">
        <v>11.3047</v>
      </c>
      <c r="Q165">
        <v>12.863</v>
      </c>
      <c r="R165">
        <v>14.1844</v>
      </c>
      <c r="S165">
        <v>15.148300000000001</v>
      </c>
      <c r="T165">
        <v>15.984500000000001</v>
      </c>
      <c r="U165">
        <v>16.8874</v>
      </c>
      <c r="V165">
        <v>17.842099999999999</v>
      </c>
      <c r="W165">
        <v>18.852399999999999</v>
      </c>
      <c r="X165">
        <v>19.854900000000001</v>
      </c>
      <c r="Y165">
        <v>20.792000000000002</v>
      </c>
      <c r="Z165">
        <v>21.604900000000001</v>
      </c>
      <c r="AA165" s="142" t="s">
        <v>1154</v>
      </c>
    </row>
    <row r="166" spans="1:27">
      <c r="A166" t="s">
        <v>1311</v>
      </c>
      <c r="B166" t="s">
        <v>1278</v>
      </c>
      <c r="C166" t="s">
        <v>1378</v>
      </c>
      <c r="D166" t="s">
        <v>1596</v>
      </c>
      <c r="E166" t="s">
        <v>1589</v>
      </c>
      <c r="F166">
        <v>0.38264100000000001</v>
      </c>
      <c r="G166">
        <v>0.79383899999999996</v>
      </c>
      <c r="H166">
        <v>1.3297000000000001</v>
      </c>
      <c r="I166">
        <v>1.78451</v>
      </c>
      <c r="J166">
        <v>2.0416400000000001</v>
      </c>
      <c r="K166">
        <v>2.33927</v>
      </c>
      <c r="L166">
        <v>2.66134</v>
      </c>
      <c r="M166">
        <v>2.8935499999999998</v>
      </c>
      <c r="N166">
        <v>3.0520299999999998</v>
      </c>
      <c r="O166">
        <v>3.1388099999999999</v>
      </c>
      <c r="P166">
        <v>3.1696800000000001</v>
      </c>
      <c r="Q166">
        <v>3.1622499999999998</v>
      </c>
      <c r="R166">
        <v>3.12323</v>
      </c>
      <c r="S166">
        <v>3.0584899999999999</v>
      </c>
      <c r="T166">
        <v>2.9833099999999999</v>
      </c>
      <c r="U166">
        <v>2.89106</v>
      </c>
      <c r="V166">
        <v>2.7866900000000001</v>
      </c>
      <c r="W166">
        <v>2.6764800000000002</v>
      </c>
      <c r="X166">
        <v>2.5656699999999999</v>
      </c>
      <c r="Y166">
        <v>2.45574</v>
      </c>
      <c r="Z166">
        <v>2.3513099999999998</v>
      </c>
      <c r="AA166" s="142" t="s">
        <v>1154</v>
      </c>
    </row>
    <row r="167" spans="1:27">
      <c r="A167" t="s">
        <v>1311</v>
      </c>
      <c r="B167" t="s">
        <v>1278</v>
      </c>
      <c r="C167" t="s">
        <v>1377</v>
      </c>
      <c r="D167" t="s">
        <v>494</v>
      </c>
      <c r="E167" t="s">
        <v>1591</v>
      </c>
      <c r="F167">
        <v>0</v>
      </c>
      <c r="G167">
        <v>0</v>
      </c>
      <c r="H167">
        <v>0</v>
      </c>
      <c r="I167">
        <v>0</v>
      </c>
      <c r="J167">
        <v>0</v>
      </c>
      <c r="K167">
        <v>1.8630800000000001</v>
      </c>
      <c r="L167">
        <v>4.5020699999999998</v>
      </c>
      <c r="M167">
        <v>4.7266300000000001</v>
      </c>
      <c r="N167">
        <v>4.2286700000000002</v>
      </c>
      <c r="O167">
        <v>4.2760100000000003</v>
      </c>
      <c r="P167">
        <v>4.55565</v>
      </c>
      <c r="Q167">
        <v>4.9295999999999998</v>
      </c>
      <c r="R167">
        <v>5.2735700000000003</v>
      </c>
      <c r="S167">
        <v>5.53</v>
      </c>
      <c r="T167">
        <v>5.6338299999999997</v>
      </c>
      <c r="U167">
        <v>5.6672399999999996</v>
      </c>
      <c r="V167">
        <v>5.6383900000000002</v>
      </c>
      <c r="W167">
        <v>5.5628599999999997</v>
      </c>
      <c r="X167">
        <v>5.4550099999999997</v>
      </c>
      <c r="Y167">
        <v>5.3236400000000001</v>
      </c>
      <c r="Z167">
        <v>5.1814799999999996</v>
      </c>
      <c r="AA167" s="142" t="s">
        <v>1154</v>
      </c>
    </row>
    <row r="168" spans="1:27">
      <c r="A168" t="s">
        <v>1311</v>
      </c>
      <c r="B168" t="s">
        <v>1278</v>
      </c>
      <c r="C168" t="s">
        <v>1377</v>
      </c>
      <c r="D168" t="s">
        <v>494</v>
      </c>
      <c r="E168" t="s">
        <v>1589</v>
      </c>
      <c r="F168">
        <v>1.1906399999999999</v>
      </c>
      <c r="G168">
        <v>2.4701300000000002</v>
      </c>
      <c r="H168">
        <v>4.1375400000000004</v>
      </c>
      <c r="I168">
        <v>5.55274</v>
      </c>
      <c r="J168">
        <v>6.35283</v>
      </c>
      <c r="K168">
        <v>6.3431600000000001</v>
      </c>
      <c r="L168">
        <v>5.7821899999999999</v>
      </c>
      <c r="M168">
        <v>5.9960100000000001</v>
      </c>
      <c r="N168">
        <v>5.2951499999999996</v>
      </c>
      <c r="O168">
        <v>5.2864500000000003</v>
      </c>
      <c r="P168">
        <v>5.5589000000000004</v>
      </c>
      <c r="Q168">
        <v>6.0113500000000002</v>
      </c>
      <c r="R168">
        <v>6.4301500000000003</v>
      </c>
      <c r="S168">
        <v>6.7416999999999998</v>
      </c>
      <c r="T168">
        <v>6.8672899999999997</v>
      </c>
      <c r="U168">
        <v>6.90754</v>
      </c>
      <c r="V168">
        <v>6.8712600000000004</v>
      </c>
      <c r="W168">
        <v>6.7779699999999998</v>
      </c>
      <c r="X168">
        <v>6.6463799999999997</v>
      </c>
      <c r="Y168">
        <v>6.4864800000000002</v>
      </c>
      <c r="Z168">
        <v>6.3133800000000004</v>
      </c>
      <c r="AA168" s="142" t="s">
        <v>1154</v>
      </c>
    </row>
    <row r="169" spans="1:27">
      <c r="A169" t="s">
        <v>1311</v>
      </c>
      <c r="B169" t="s">
        <v>1278</v>
      </c>
      <c r="C169" t="s">
        <v>1377</v>
      </c>
      <c r="D169" t="s">
        <v>494</v>
      </c>
      <c r="E169" t="s">
        <v>1555</v>
      </c>
      <c r="F169">
        <v>0</v>
      </c>
      <c r="G169">
        <v>0.21321999999999999</v>
      </c>
      <c r="H169">
        <v>0.43402000000000002</v>
      </c>
      <c r="I169">
        <v>0.62007400000000001</v>
      </c>
      <c r="J169">
        <v>1.1482300000000001</v>
      </c>
      <c r="K169">
        <v>1.25502</v>
      </c>
      <c r="L169">
        <v>1.1524300000000001</v>
      </c>
      <c r="M169">
        <v>1.2037</v>
      </c>
      <c r="N169">
        <v>1.0702700000000001</v>
      </c>
      <c r="O169">
        <v>1.0757699999999999</v>
      </c>
      <c r="P169">
        <v>1.1407099999999999</v>
      </c>
      <c r="Q169">
        <v>1.2396199999999999</v>
      </c>
      <c r="R169">
        <v>1.3282400000000001</v>
      </c>
      <c r="S169">
        <v>1.39235</v>
      </c>
      <c r="T169">
        <v>1.41673</v>
      </c>
      <c r="U169">
        <v>1.42398</v>
      </c>
      <c r="V169">
        <v>1.41747</v>
      </c>
      <c r="W169">
        <v>1.3999600000000001</v>
      </c>
      <c r="X169">
        <v>1.37595</v>
      </c>
      <c r="Y169">
        <v>1.3466199999999999</v>
      </c>
      <c r="Z169">
        <v>1.3137399999999999</v>
      </c>
      <c r="AA169" s="142" t="s">
        <v>1154</v>
      </c>
    </row>
    <row r="170" spans="1:27">
      <c r="A170" t="s">
        <v>1311</v>
      </c>
      <c r="B170" t="s">
        <v>1278</v>
      </c>
      <c r="C170" t="s">
        <v>1376</v>
      </c>
      <c r="D170" t="s">
        <v>1595</v>
      </c>
      <c r="E170" t="s">
        <v>1589</v>
      </c>
      <c r="F170">
        <v>2.3331200000000001</v>
      </c>
      <c r="G170">
        <v>4.8403700000000001</v>
      </c>
      <c r="H170">
        <v>8.1077300000000001</v>
      </c>
      <c r="I170">
        <v>10.8809</v>
      </c>
      <c r="J170">
        <v>12.448700000000001</v>
      </c>
      <c r="K170">
        <v>11.701599999999999</v>
      </c>
      <c r="L170">
        <v>9.8370499999999996</v>
      </c>
      <c r="M170">
        <v>8.66831</v>
      </c>
      <c r="N170">
        <v>7.4957200000000004</v>
      </c>
      <c r="O170">
        <v>6.2714699999999999</v>
      </c>
      <c r="P170">
        <v>5.1632499999999997</v>
      </c>
      <c r="Q170">
        <v>4.4153500000000001</v>
      </c>
      <c r="R170">
        <v>3.8117899999999998</v>
      </c>
      <c r="S170">
        <v>3.3070599999999999</v>
      </c>
      <c r="T170">
        <v>2.9405100000000002</v>
      </c>
      <c r="U170">
        <v>2.6101100000000002</v>
      </c>
      <c r="V170">
        <v>2.32281</v>
      </c>
      <c r="W170">
        <v>2.0603199999999999</v>
      </c>
      <c r="X170">
        <v>1.8385499999999999</v>
      </c>
      <c r="Y170">
        <v>1.6326099999999999</v>
      </c>
      <c r="Z170">
        <v>1.5149699999999999</v>
      </c>
      <c r="AA170" s="142" t="s">
        <v>1154</v>
      </c>
    </row>
    <row r="171" spans="1:27">
      <c r="A171" t="s">
        <v>1311</v>
      </c>
      <c r="B171" t="s">
        <v>1278</v>
      </c>
      <c r="C171" t="s">
        <v>1376</v>
      </c>
      <c r="D171" t="s">
        <v>1595</v>
      </c>
      <c r="E171" t="s">
        <v>1555</v>
      </c>
      <c r="F171">
        <v>0</v>
      </c>
      <c r="G171">
        <v>0.11891400000000001</v>
      </c>
      <c r="H171">
        <v>0.24205599999999999</v>
      </c>
      <c r="I171">
        <v>0.34581899999999999</v>
      </c>
      <c r="J171">
        <v>0.640374</v>
      </c>
      <c r="K171">
        <v>0.73425600000000002</v>
      </c>
      <c r="L171">
        <v>0.71173600000000004</v>
      </c>
      <c r="M171">
        <v>0.72386899999999998</v>
      </c>
      <c r="N171">
        <v>0.73087000000000002</v>
      </c>
      <c r="O171">
        <v>0.71380399999999999</v>
      </c>
      <c r="P171">
        <v>0.70397900000000002</v>
      </c>
      <c r="Q171">
        <v>0.64298699999999998</v>
      </c>
      <c r="R171">
        <v>0.56932499999999997</v>
      </c>
      <c r="S171">
        <v>0.48851600000000001</v>
      </c>
      <c r="T171">
        <v>0.422736</v>
      </c>
      <c r="U171">
        <v>0.36852000000000001</v>
      </c>
      <c r="V171">
        <v>0.32944699999999999</v>
      </c>
      <c r="W171">
        <v>0.29625899999999999</v>
      </c>
      <c r="X171">
        <v>0.27473799999999998</v>
      </c>
      <c r="Y171">
        <v>0.25629000000000002</v>
      </c>
      <c r="Z171">
        <v>0.24820900000000001</v>
      </c>
      <c r="AA171" s="142" t="s">
        <v>1154</v>
      </c>
    </row>
    <row r="172" spans="1:27">
      <c r="A172" t="s">
        <v>1311</v>
      </c>
      <c r="B172" t="s">
        <v>1278</v>
      </c>
      <c r="C172" t="s">
        <v>1374</v>
      </c>
      <c r="D172" t="s">
        <v>1594</v>
      </c>
      <c r="E172" t="s">
        <v>1591</v>
      </c>
      <c r="F172">
        <v>0</v>
      </c>
      <c r="G172">
        <v>0</v>
      </c>
      <c r="H172">
        <v>0</v>
      </c>
      <c r="I172">
        <v>0</v>
      </c>
      <c r="J172">
        <v>0</v>
      </c>
      <c r="K172">
        <v>0.11294899999999999</v>
      </c>
      <c r="L172">
        <v>0.38077030000000001</v>
      </c>
      <c r="M172">
        <v>0.67630809999999997</v>
      </c>
      <c r="N172">
        <v>0.85099389999999997</v>
      </c>
      <c r="O172">
        <v>0.93127079999999995</v>
      </c>
      <c r="P172">
        <v>0.8902485</v>
      </c>
      <c r="Q172">
        <v>0.88868060000000004</v>
      </c>
      <c r="R172">
        <v>0.91305630000000004</v>
      </c>
      <c r="S172">
        <v>0.96663719999999997</v>
      </c>
      <c r="T172">
        <v>1.0512391999999999</v>
      </c>
      <c r="U172">
        <v>1.1441082</v>
      </c>
      <c r="V172">
        <v>1.2342336</v>
      </c>
      <c r="W172">
        <v>1.3183982999999999</v>
      </c>
      <c r="X172">
        <v>1.3991963000000001</v>
      </c>
      <c r="Y172">
        <v>1.474218</v>
      </c>
      <c r="Z172">
        <v>1.5289949</v>
      </c>
      <c r="AA172" s="142" t="s">
        <v>1154</v>
      </c>
    </row>
    <row r="173" spans="1:27">
      <c r="A173" t="s">
        <v>1311</v>
      </c>
      <c r="B173" t="s">
        <v>1278</v>
      </c>
      <c r="C173" t="s">
        <v>1374</v>
      </c>
      <c r="D173" t="s">
        <v>1594</v>
      </c>
      <c r="E173" t="s">
        <v>1589</v>
      </c>
      <c r="F173">
        <v>0.657605</v>
      </c>
      <c r="G173">
        <v>1.36429</v>
      </c>
      <c r="H173">
        <v>2.2852199999999998</v>
      </c>
      <c r="I173">
        <v>3.0668500000000001</v>
      </c>
      <c r="J173">
        <v>3.50875</v>
      </c>
      <c r="K173">
        <v>3.874965</v>
      </c>
      <c r="L173">
        <v>3.619856</v>
      </c>
      <c r="M173">
        <v>3.2322440000000001</v>
      </c>
      <c r="N173">
        <v>2.82653799999999</v>
      </c>
      <c r="O173">
        <v>2.3662350000000001</v>
      </c>
      <c r="P173">
        <v>2.1359159999999999</v>
      </c>
      <c r="Q173">
        <v>2.0664560000000001</v>
      </c>
      <c r="R173">
        <v>2.0476399999999999</v>
      </c>
      <c r="S173">
        <v>2.0865019999999999</v>
      </c>
      <c r="T173">
        <v>2.1790750000000001</v>
      </c>
      <c r="U173">
        <v>2.281647</v>
      </c>
      <c r="V173">
        <v>2.3650199999999999</v>
      </c>
      <c r="W173">
        <v>2.4298199999999999</v>
      </c>
      <c r="X173">
        <v>2.478974</v>
      </c>
      <c r="Y173">
        <v>2.5129429999999999</v>
      </c>
      <c r="Z173">
        <v>2.5419849999999999</v>
      </c>
      <c r="AA173" s="142" t="s">
        <v>1154</v>
      </c>
    </row>
    <row r="174" spans="1:27">
      <c r="A174" t="s">
        <v>1311</v>
      </c>
      <c r="B174" t="s">
        <v>1278</v>
      </c>
      <c r="C174" t="s">
        <v>1374</v>
      </c>
      <c r="D174" t="s">
        <v>1594</v>
      </c>
      <c r="E174" t="s">
        <v>1555</v>
      </c>
      <c r="F174">
        <v>0</v>
      </c>
      <c r="G174">
        <v>6.9066600000000006E-2</v>
      </c>
      <c r="H174">
        <v>0.14058799999999999</v>
      </c>
      <c r="I174">
        <v>0.20085600000000001</v>
      </c>
      <c r="J174">
        <v>0.37193500000000002</v>
      </c>
      <c r="K174">
        <v>0.41409609999999902</v>
      </c>
      <c r="L174">
        <v>0.38787660000000002</v>
      </c>
      <c r="M174">
        <v>0.34495169999999897</v>
      </c>
      <c r="N174">
        <v>0.29798780000000002</v>
      </c>
      <c r="O174">
        <v>0.24451029999999899</v>
      </c>
      <c r="P174">
        <v>0.21606310000000001</v>
      </c>
      <c r="Q174">
        <v>0.20766000000000001</v>
      </c>
      <c r="R174">
        <v>0.20625089999999999</v>
      </c>
      <c r="S174">
        <v>0.21102870000000001</v>
      </c>
      <c r="T174">
        <v>0.22049906</v>
      </c>
      <c r="U174">
        <v>0.2302893</v>
      </c>
      <c r="V174">
        <v>0.23819679999999999</v>
      </c>
      <c r="W174">
        <v>0.244948999999999</v>
      </c>
      <c r="X174">
        <v>0.25139309999999998</v>
      </c>
      <c r="Y174">
        <v>0.25757469999999999</v>
      </c>
      <c r="Z174">
        <v>0.2640459</v>
      </c>
      <c r="AA174" s="142" t="s">
        <v>1154</v>
      </c>
    </row>
    <row r="175" spans="1:27">
      <c r="A175" t="s">
        <v>1311</v>
      </c>
      <c r="B175" t="s">
        <v>1278</v>
      </c>
      <c r="C175" t="s">
        <v>1374</v>
      </c>
      <c r="D175" t="s">
        <v>1593</v>
      </c>
      <c r="E175" t="s">
        <v>1591</v>
      </c>
      <c r="F175">
        <v>0</v>
      </c>
      <c r="G175">
        <v>0</v>
      </c>
      <c r="H175">
        <v>0</v>
      </c>
      <c r="I175">
        <v>0</v>
      </c>
      <c r="J175">
        <v>0</v>
      </c>
      <c r="K175">
        <v>5.37254E-2</v>
      </c>
      <c r="L175">
        <v>0.2005362</v>
      </c>
      <c r="M175">
        <v>0.40016289999999999</v>
      </c>
      <c r="N175">
        <v>0.57211880000000004</v>
      </c>
      <c r="O175">
        <v>0.72385853</v>
      </c>
      <c r="P175">
        <v>0.81943739999999998</v>
      </c>
      <c r="Q175">
        <v>0.95954479999999998</v>
      </c>
      <c r="R175">
        <v>1.1037347</v>
      </c>
      <c r="S175">
        <v>1.2553909000000001</v>
      </c>
      <c r="T175">
        <v>1.4335116000000001</v>
      </c>
      <c r="U175">
        <v>1.6180227999999901</v>
      </c>
      <c r="V175">
        <v>1.805631</v>
      </c>
      <c r="W175">
        <v>1.9932780999999999</v>
      </c>
      <c r="X175">
        <v>2.1795977999999998</v>
      </c>
      <c r="Y175">
        <v>2.3631409999999899</v>
      </c>
      <c r="Z175">
        <v>2.517118</v>
      </c>
      <c r="AA175" s="142" t="s">
        <v>1154</v>
      </c>
    </row>
    <row r="176" spans="1:27">
      <c r="A176" t="s">
        <v>1311</v>
      </c>
      <c r="B176" t="s">
        <v>1278</v>
      </c>
      <c r="C176" t="s">
        <v>1374</v>
      </c>
      <c r="D176" t="s">
        <v>1593</v>
      </c>
      <c r="E176" t="s">
        <v>1589</v>
      </c>
      <c r="F176">
        <v>0.31455</v>
      </c>
      <c r="G176">
        <v>0.65257399999999999</v>
      </c>
      <c r="H176">
        <v>1.0930800000000001</v>
      </c>
      <c r="I176">
        <v>1.46695</v>
      </c>
      <c r="J176">
        <v>1.6783300000000001</v>
      </c>
      <c r="K176">
        <v>1.9062760000000001</v>
      </c>
      <c r="L176">
        <v>1.8623259999999999</v>
      </c>
      <c r="M176">
        <v>1.825</v>
      </c>
      <c r="N176">
        <v>1.8410530000000001</v>
      </c>
      <c r="O176">
        <v>1.89567</v>
      </c>
      <c r="P176">
        <v>2.0208221000000002</v>
      </c>
      <c r="Q176">
        <v>2.2686789999999899</v>
      </c>
      <c r="R176">
        <v>2.507593</v>
      </c>
      <c r="S176">
        <v>2.7440600000000002</v>
      </c>
      <c r="T176">
        <v>3.013487</v>
      </c>
      <c r="U176">
        <v>3.2742579999999899</v>
      </c>
      <c r="V176">
        <v>3.5157209999999899</v>
      </c>
      <c r="W176">
        <v>3.7322579999999999</v>
      </c>
      <c r="X176">
        <v>3.9261499999999998</v>
      </c>
      <c r="Y176">
        <v>4.0960260000000002</v>
      </c>
      <c r="Z176">
        <v>4.2574779999999999</v>
      </c>
      <c r="AA176" s="142" t="s">
        <v>1154</v>
      </c>
    </row>
    <row r="177" spans="1:27">
      <c r="A177" t="s">
        <v>1311</v>
      </c>
      <c r="B177" t="s">
        <v>1278</v>
      </c>
      <c r="C177" t="s">
        <v>1374</v>
      </c>
      <c r="D177" t="s">
        <v>1592</v>
      </c>
      <c r="E177" t="s">
        <v>1591</v>
      </c>
      <c r="F177">
        <v>0</v>
      </c>
      <c r="G177">
        <v>0</v>
      </c>
      <c r="H177">
        <v>0</v>
      </c>
      <c r="I177">
        <v>0</v>
      </c>
      <c r="J177">
        <v>0</v>
      </c>
      <c r="K177">
        <v>3.3916700000000001E-2</v>
      </c>
      <c r="L177">
        <v>0.15503359999999999</v>
      </c>
      <c r="M177">
        <v>0.3102839</v>
      </c>
      <c r="N177">
        <v>0.44251740000000001</v>
      </c>
      <c r="O177">
        <v>0.55916119999999903</v>
      </c>
      <c r="P177">
        <v>0.63203969999999998</v>
      </c>
      <c r="Q177">
        <v>0.72570780000000001</v>
      </c>
      <c r="R177">
        <v>0.81089609999999901</v>
      </c>
      <c r="S177">
        <v>0.89325120000000002</v>
      </c>
      <c r="T177">
        <v>0.98454399999999997</v>
      </c>
      <c r="U177">
        <v>1.0730626000000001</v>
      </c>
      <c r="V177">
        <v>1.1609213999999899</v>
      </c>
      <c r="W177">
        <v>1.2442412</v>
      </c>
      <c r="X177">
        <v>1.3230666</v>
      </c>
      <c r="Y177">
        <v>1.4003801999999901</v>
      </c>
      <c r="Z177">
        <v>1.4531087999999901</v>
      </c>
      <c r="AA177" s="142" t="s">
        <v>1154</v>
      </c>
    </row>
    <row r="178" spans="1:27">
      <c r="A178" t="s">
        <v>1311</v>
      </c>
      <c r="B178" t="s">
        <v>1278</v>
      </c>
      <c r="C178" t="s">
        <v>1374</v>
      </c>
      <c r="D178" t="s">
        <v>1592</v>
      </c>
      <c r="E178" t="s">
        <v>1589</v>
      </c>
      <c r="F178">
        <v>0.25020799999999999</v>
      </c>
      <c r="G178">
        <v>0.51908900000000002</v>
      </c>
      <c r="H178">
        <v>0.86948499999999995</v>
      </c>
      <c r="I178">
        <v>1.1668799999999999</v>
      </c>
      <c r="J178">
        <v>1.3350200000000001</v>
      </c>
      <c r="K178">
        <v>1.5286139999999999</v>
      </c>
      <c r="L178">
        <v>1.6298699999999999</v>
      </c>
      <c r="M178">
        <v>1.7744040000000001</v>
      </c>
      <c r="N178">
        <v>1.925638</v>
      </c>
      <c r="O178">
        <v>2.0747182</v>
      </c>
      <c r="P178">
        <v>2.2467559000000001</v>
      </c>
      <c r="Q178">
        <v>2.4708890000000001</v>
      </c>
      <c r="R178">
        <v>2.6254339999999998</v>
      </c>
      <c r="S178">
        <v>2.7285889999999999</v>
      </c>
      <c r="T178">
        <v>2.827102</v>
      </c>
      <c r="U178">
        <v>2.8984920000000001</v>
      </c>
      <c r="V178">
        <v>2.9402919999999999</v>
      </c>
      <c r="W178">
        <v>2.9590839999999998</v>
      </c>
      <c r="X178">
        <v>2.9595479999999998</v>
      </c>
      <c r="Y178">
        <v>2.939953</v>
      </c>
      <c r="Z178">
        <v>2.9263270000000001</v>
      </c>
      <c r="AA178" s="142" t="s">
        <v>1154</v>
      </c>
    </row>
    <row r="179" spans="1:27">
      <c r="A179" t="s">
        <v>1311</v>
      </c>
      <c r="B179" t="s">
        <v>1278</v>
      </c>
      <c r="C179" t="s">
        <v>1373</v>
      </c>
      <c r="D179" t="s">
        <v>1590</v>
      </c>
      <c r="E179" t="s">
        <v>1591</v>
      </c>
      <c r="F179">
        <v>0</v>
      </c>
      <c r="G179">
        <v>0</v>
      </c>
      <c r="H179">
        <v>0</v>
      </c>
      <c r="I179">
        <v>0</v>
      </c>
      <c r="J179">
        <v>0</v>
      </c>
      <c r="K179">
        <v>0.10552599999999999</v>
      </c>
      <c r="L179">
        <v>0.64995800000000004</v>
      </c>
      <c r="M179">
        <v>2.5374599999999998</v>
      </c>
      <c r="N179">
        <v>3.7793199999999998</v>
      </c>
      <c r="O179">
        <v>4.3947700000000003</v>
      </c>
      <c r="P179">
        <v>4.8205799999999996</v>
      </c>
      <c r="Q179">
        <v>5.0587200000000001</v>
      </c>
      <c r="R179">
        <v>5.29636</v>
      </c>
      <c r="S179">
        <v>5.5221799999999996</v>
      </c>
      <c r="T179">
        <v>5.7310600000000003</v>
      </c>
      <c r="U179">
        <v>5.9221500000000002</v>
      </c>
      <c r="V179">
        <v>6.0866100000000003</v>
      </c>
      <c r="W179">
        <v>6.2275600000000004</v>
      </c>
      <c r="X179">
        <v>6.3512700000000004</v>
      </c>
      <c r="Y179">
        <v>6.4577600000000004</v>
      </c>
      <c r="Z179">
        <v>6.5913199999999996</v>
      </c>
      <c r="AA179" s="142" t="s">
        <v>1154</v>
      </c>
    </row>
    <row r="180" spans="1:27">
      <c r="A180" t="s">
        <v>1311</v>
      </c>
      <c r="B180" t="s">
        <v>1278</v>
      </c>
      <c r="C180" t="s">
        <v>1373</v>
      </c>
      <c r="D180" t="s">
        <v>1590</v>
      </c>
      <c r="E180" t="s">
        <v>1589</v>
      </c>
      <c r="F180">
        <v>0.72053400000000001</v>
      </c>
      <c r="G180">
        <v>0.70781400000000005</v>
      </c>
      <c r="H180">
        <v>1.0592999999999999</v>
      </c>
      <c r="I180">
        <v>4.6002000000000001</v>
      </c>
      <c r="J180">
        <v>5.3707799999999999</v>
      </c>
      <c r="K180">
        <v>5.6709100000000001</v>
      </c>
      <c r="L180">
        <v>5.6785300000000003</v>
      </c>
      <c r="M180">
        <v>4.1093400000000004</v>
      </c>
      <c r="N180">
        <v>3.2311999999999999</v>
      </c>
      <c r="O180">
        <v>3.0663800000000001</v>
      </c>
      <c r="P180">
        <v>3.0784199999999999</v>
      </c>
      <c r="Q180">
        <v>3.2088199999999998</v>
      </c>
      <c r="R180">
        <v>3.3935399999999998</v>
      </c>
      <c r="S180">
        <v>3.5678399999999999</v>
      </c>
      <c r="T180">
        <v>3.7361800000000001</v>
      </c>
      <c r="U180">
        <v>3.9043000000000001</v>
      </c>
      <c r="V180">
        <v>4.0485600000000002</v>
      </c>
      <c r="W180">
        <v>4.1769800000000004</v>
      </c>
      <c r="X180">
        <v>4.3136700000000001</v>
      </c>
      <c r="Y180">
        <v>4.4470499999999999</v>
      </c>
      <c r="Z180">
        <v>4.5409800000000002</v>
      </c>
      <c r="AA180" s="142" t="s">
        <v>1154</v>
      </c>
    </row>
    <row r="181" spans="1:27">
      <c r="A181" t="s">
        <v>1311</v>
      </c>
      <c r="B181" t="s">
        <v>1278</v>
      </c>
      <c r="C181" t="s">
        <v>1371</v>
      </c>
      <c r="D181" t="s">
        <v>135</v>
      </c>
      <c r="E181" t="s">
        <v>135</v>
      </c>
      <c r="F181">
        <v>0.77010299999999998</v>
      </c>
      <c r="G181">
        <v>0</v>
      </c>
      <c r="H181">
        <v>0</v>
      </c>
      <c r="I181">
        <v>0</v>
      </c>
      <c r="J181">
        <v>0</v>
      </c>
      <c r="K181">
        <v>1.42296</v>
      </c>
      <c r="L181">
        <v>2.8852099999999998</v>
      </c>
      <c r="M181">
        <v>4.6432099999999998</v>
      </c>
      <c r="N181">
        <v>7.2234400000000001</v>
      </c>
      <c r="O181">
        <v>9.9819910000000007</v>
      </c>
      <c r="P181">
        <v>11.660686999999999</v>
      </c>
      <c r="Q181">
        <v>12.6010551</v>
      </c>
      <c r="R181">
        <v>13.2683608</v>
      </c>
      <c r="S181">
        <v>13.770183100000001</v>
      </c>
      <c r="T181">
        <v>14.155136199999999</v>
      </c>
      <c r="U181">
        <v>14.4359071999999</v>
      </c>
      <c r="V181">
        <v>14.6017165</v>
      </c>
      <c r="W181">
        <v>14.6526421</v>
      </c>
      <c r="X181">
        <v>14.630921600000001</v>
      </c>
      <c r="Y181">
        <v>14.559515299999999</v>
      </c>
      <c r="Z181">
        <v>14.4522347</v>
      </c>
      <c r="AA181" s="142" t="s">
        <v>1154</v>
      </c>
    </row>
    <row r="182" spans="1:27">
      <c r="A182" t="s">
        <v>1311</v>
      </c>
      <c r="B182" t="s">
        <v>1278</v>
      </c>
      <c r="C182" t="s">
        <v>1371</v>
      </c>
      <c r="D182" t="s">
        <v>135</v>
      </c>
      <c r="E182" t="s">
        <v>1588</v>
      </c>
      <c r="F182">
        <v>0</v>
      </c>
      <c r="G182">
        <v>1.05586</v>
      </c>
      <c r="H182">
        <v>3.78592</v>
      </c>
      <c r="I182">
        <v>6.0252299999999996</v>
      </c>
      <c r="J182">
        <v>9.0917200000000005</v>
      </c>
      <c r="K182">
        <v>9.3622110000000003</v>
      </c>
      <c r="L182">
        <v>9.6820909999999998</v>
      </c>
      <c r="M182">
        <v>9.4181530000000002</v>
      </c>
      <c r="N182">
        <v>7.9050759999999904</v>
      </c>
      <c r="O182">
        <v>5.9313380000000002</v>
      </c>
      <c r="P182">
        <v>5.0682289999999997</v>
      </c>
      <c r="Q182">
        <v>4.9832386</v>
      </c>
      <c r="R182">
        <v>5.0882835100000001</v>
      </c>
      <c r="S182">
        <v>5.2583045100000003</v>
      </c>
      <c r="T182">
        <v>5.3816727699999998</v>
      </c>
      <c r="U182">
        <v>5.4660267999999999</v>
      </c>
      <c r="V182">
        <v>5.5108616000000001</v>
      </c>
      <c r="W182">
        <v>5.5173794000000003</v>
      </c>
      <c r="X182">
        <v>5.4982447999999904</v>
      </c>
      <c r="Y182">
        <v>5.4613401999999898</v>
      </c>
      <c r="Z182">
        <v>5.4123787999999999</v>
      </c>
      <c r="AA182" s="142" t="s">
        <v>1154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A77B6-5AE6-2E4B-B88B-623C5C56802B}">
  <sheetPr>
    <tabColor rgb="FF7E0000"/>
  </sheetPr>
  <dimension ref="A1:M109"/>
  <sheetViews>
    <sheetView zoomScale="106" zoomScaleNormal="115" workbookViewId="0"/>
  </sheetViews>
  <sheetFormatPr defaultColWidth="11.42578125" defaultRowHeight="15"/>
  <cols>
    <col min="1" max="1" width="42.42578125" customWidth="1"/>
    <col min="2" max="2" width="12.28515625" customWidth="1"/>
    <col min="3" max="3" width="17.7109375" customWidth="1"/>
    <col min="4" max="4" width="20.140625" style="142" customWidth="1"/>
    <col min="5" max="6" width="18.42578125" customWidth="1"/>
    <col min="7" max="7" width="20" customWidth="1"/>
    <col min="10" max="10" width="19.7109375" customWidth="1"/>
    <col min="11" max="11" width="15.7109375" bestFit="1" customWidth="1"/>
    <col min="12" max="12" width="16.28515625" customWidth="1"/>
    <col min="13" max="13" width="44.7109375" customWidth="1"/>
    <col min="14" max="14" width="10.7109375"/>
  </cols>
  <sheetData>
    <row r="1" spans="1:13">
      <c r="A1" s="29" t="s">
        <v>1</v>
      </c>
      <c r="B1" s="29"/>
      <c r="C1" s="29" t="s">
        <v>2</v>
      </c>
      <c r="D1" s="145" t="s">
        <v>15</v>
      </c>
      <c r="E1" s="29" t="s">
        <v>16</v>
      </c>
      <c r="F1" s="28"/>
      <c r="G1" s="29" t="s">
        <v>17</v>
      </c>
      <c r="H1" s="130"/>
      <c r="I1" s="130"/>
      <c r="J1" s="130"/>
      <c r="K1" s="130"/>
      <c r="L1" s="130"/>
      <c r="M1" s="130"/>
    </row>
    <row r="2" spans="1:13">
      <c r="A2" s="27" t="s">
        <v>18</v>
      </c>
      <c r="B2" s="26"/>
      <c r="C2" s="26"/>
      <c r="D2" s="146"/>
      <c r="E2" s="26"/>
      <c r="G2" s="128" t="s">
        <v>19</v>
      </c>
      <c r="H2" s="129"/>
      <c r="I2" s="128" t="s">
        <v>20</v>
      </c>
      <c r="J2" s="129"/>
      <c r="K2" s="128" t="s">
        <v>21</v>
      </c>
      <c r="L2" s="128" t="s">
        <v>22</v>
      </c>
      <c r="M2" s="128" t="s">
        <v>23</v>
      </c>
    </row>
    <row r="3" spans="1:13">
      <c r="A3" t="s">
        <v>24</v>
      </c>
      <c r="B3" s="6">
        <f>'Avg. by State or Territory'!H45</f>
        <v>7.8056603773584925</v>
      </c>
      <c r="C3" t="s">
        <v>25</v>
      </c>
      <c r="D3" s="142">
        <f>'TEA References'!A2</f>
        <v>1</v>
      </c>
      <c r="G3" t="s">
        <v>26</v>
      </c>
      <c r="H3" t="s">
        <v>27</v>
      </c>
      <c r="I3" t="s">
        <v>28</v>
      </c>
      <c r="J3" t="s">
        <v>29</v>
      </c>
      <c r="K3" s="126">
        <v>88.8</v>
      </c>
      <c r="L3" t="s">
        <v>30</v>
      </c>
      <c r="M3" s="125" t="s">
        <v>31</v>
      </c>
    </row>
    <row r="4" spans="1:13">
      <c r="A4" t="s">
        <v>1057</v>
      </c>
      <c r="B4" s="6">
        <f>'RE Prices'!B18</f>
        <v>2.5</v>
      </c>
      <c r="C4" t="s">
        <v>25</v>
      </c>
      <c r="D4" s="142" t="s">
        <v>933</v>
      </c>
      <c r="G4" t="s">
        <v>33</v>
      </c>
      <c r="H4" t="s">
        <v>27</v>
      </c>
      <c r="I4" t="s">
        <v>34</v>
      </c>
      <c r="J4" t="s">
        <v>29</v>
      </c>
      <c r="K4" s="152">
        <v>11629999971</v>
      </c>
      <c r="L4" t="s">
        <v>35</v>
      </c>
    </row>
    <row r="5" spans="1:13">
      <c r="A5" t="s">
        <v>1058</v>
      </c>
      <c r="B5" s="6">
        <f>'RE Prices'!B21</f>
        <v>3.58</v>
      </c>
      <c r="C5" t="s">
        <v>25</v>
      </c>
      <c r="D5" s="142" t="s">
        <v>933</v>
      </c>
      <c r="G5" t="s">
        <v>38</v>
      </c>
      <c r="H5" t="s">
        <v>27</v>
      </c>
      <c r="I5" t="s">
        <v>39</v>
      </c>
      <c r="J5" t="s">
        <v>29</v>
      </c>
      <c r="K5" s="7">
        <v>1E-3</v>
      </c>
      <c r="L5" t="s">
        <v>40</v>
      </c>
    </row>
    <row r="6" spans="1:13">
      <c r="A6" t="s">
        <v>1059</v>
      </c>
      <c r="B6" s="6">
        <f>'RE Prices'!B24</f>
        <v>4.7999288733062748</v>
      </c>
      <c r="C6" t="s">
        <v>25</v>
      </c>
      <c r="D6" s="142" t="s">
        <v>933</v>
      </c>
      <c r="G6" t="s">
        <v>42</v>
      </c>
      <c r="H6" t="s">
        <v>27</v>
      </c>
      <c r="I6" t="s">
        <v>34</v>
      </c>
      <c r="J6" t="s">
        <v>29</v>
      </c>
      <c r="K6" s="7">
        <v>293.07107000000002</v>
      </c>
      <c r="L6" t="s">
        <v>43</v>
      </c>
    </row>
    <row r="7" spans="1:13">
      <c r="A7" t="s">
        <v>1001</v>
      </c>
      <c r="B7" s="6">
        <v>2</v>
      </c>
      <c r="C7" t="s">
        <v>25</v>
      </c>
      <c r="D7" s="142">
        <f>'TEA References'!A6</f>
        <v>5</v>
      </c>
      <c r="K7" s="7"/>
    </row>
    <row r="8" spans="1:13">
      <c r="A8" t="s">
        <v>36</v>
      </c>
      <c r="B8" s="6">
        <v>12.71</v>
      </c>
      <c r="C8" s="9" t="s">
        <v>37</v>
      </c>
      <c r="D8" s="142">
        <f>'TEA References'!A7</f>
        <v>6</v>
      </c>
      <c r="G8" t="s">
        <v>46</v>
      </c>
      <c r="H8" t="s">
        <v>27</v>
      </c>
      <c r="I8" t="s">
        <v>34</v>
      </c>
      <c r="J8" t="s">
        <v>29</v>
      </c>
      <c r="K8" s="7">
        <f>K6/1000000</f>
        <v>2.9307107000000005E-4</v>
      </c>
      <c r="L8" t="s">
        <v>47</v>
      </c>
    </row>
    <row r="9" spans="1:13">
      <c r="B9" s="6">
        <f>B8*1000000000/K4</f>
        <v>1.0928632873338811</v>
      </c>
      <c r="C9" t="s">
        <v>25</v>
      </c>
      <c r="D9" s="142" t="s">
        <v>41</v>
      </c>
      <c r="G9" t="s">
        <v>34</v>
      </c>
      <c r="H9" t="s">
        <v>27</v>
      </c>
      <c r="I9" t="s">
        <v>48</v>
      </c>
      <c r="J9" t="s">
        <v>29</v>
      </c>
      <c r="K9" s="7">
        <v>1E-3</v>
      </c>
      <c r="L9" t="s">
        <v>49</v>
      </c>
    </row>
    <row r="10" spans="1:13">
      <c r="A10" t="s">
        <v>44</v>
      </c>
      <c r="B10" s="6">
        <v>57.879485118945432</v>
      </c>
      <c r="C10" s="9" t="s">
        <v>45</v>
      </c>
      <c r="D10" s="142">
        <f>'TEA References'!A7</f>
        <v>6</v>
      </c>
      <c r="G10" t="s">
        <v>52</v>
      </c>
      <c r="H10" t="s">
        <v>27</v>
      </c>
      <c r="I10" t="s">
        <v>34</v>
      </c>
      <c r="J10" t="s">
        <v>29</v>
      </c>
      <c r="K10" s="7">
        <v>10.55</v>
      </c>
      <c r="L10" t="s">
        <v>53</v>
      </c>
      <c r="M10" s="125" t="s">
        <v>54</v>
      </c>
    </row>
    <row r="11" spans="1:13">
      <c r="B11" s="6">
        <f>B10*1000000000/K4</f>
        <v>4.9767399194557944</v>
      </c>
      <c r="C11" t="s">
        <v>25</v>
      </c>
      <c r="D11" s="142" t="s">
        <v>41</v>
      </c>
      <c r="G11" t="s">
        <v>766</v>
      </c>
      <c r="H11" t="s">
        <v>27</v>
      </c>
      <c r="I11" t="s">
        <v>34</v>
      </c>
      <c r="J11" t="s">
        <v>29</v>
      </c>
      <c r="K11" s="7">
        <v>6079.8</v>
      </c>
      <c r="L11" t="s">
        <v>769</v>
      </c>
      <c r="M11" s="125" t="s">
        <v>861</v>
      </c>
    </row>
    <row r="12" spans="1:13">
      <c r="A12" t="s">
        <v>50</v>
      </c>
      <c r="B12">
        <v>45.6</v>
      </c>
      <c r="C12" s="9" t="s">
        <v>51</v>
      </c>
      <c r="D12" s="142">
        <f>'TEA References'!A20</f>
        <v>19</v>
      </c>
      <c r="G12" t="s">
        <v>767</v>
      </c>
      <c r="H12" t="s">
        <v>27</v>
      </c>
      <c r="I12" t="s">
        <v>34</v>
      </c>
      <c r="J12" t="s">
        <v>29</v>
      </c>
      <c r="K12" s="7">
        <v>40262.400000000001</v>
      </c>
      <c r="L12" t="s">
        <v>770</v>
      </c>
      <c r="M12" t="s">
        <v>772</v>
      </c>
    </row>
    <row r="13" spans="1:13">
      <c r="B13" s="6">
        <f>B12/K10</f>
        <v>4.3222748815165879</v>
      </c>
      <c r="C13" t="s">
        <v>25</v>
      </c>
      <c r="D13" s="142" t="s">
        <v>41</v>
      </c>
      <c r="G13" t="s">
        <v>768</v>
      </c>
      <c r="H13" t="s">
        <v>27</v>
      </c>
      <c r="I13" t="s">
        <v>34</v>
      </c>
      <c r="J13" t="s">
        <v>29</v>
      </c>
      <c r="K13" s="126">
        <v>303621.59999999998</v>
      </c>
      <c r="L13" t="s">
        <v>771</v>
      </c>
      <c r="M13" t="s">
        <v>772</v>
      </c>
    </row>
    <row r="14" spans="1:13">
      <c r="G14" t="s">
        <v>780</v>
      </c>
      <c r="H14" s="127" t="s">
        <v>27</v>
      </c>
      <c r="I14" s="127" t="s">
        <v>781</v>
      </c>
      <c r="J14" s="127" t="s">
        <v>29</v>
      </c>
      <c r="K14" s="126">
        <v>453.59237000000002</v>
      </c>
      <c r="L14" s="127" t="s">
        <v>782</v>
      </c>
    </row>
    <row r="15" spans="1:13">
      <c r="A15" s="27" t="s">
        <v>55</v>
      </c>
      <c r="B15" s="26"/>
      <c r="C15" s="26"/>
      <c r="D15" s="146"/>
      <c r="E15" s="26"/>
      <c r="G15" t="s">
        <v>39</v>
      </c>
      <c r="H15" s="127" t="s">
        <v>27</v>
      </c>
      <c r="I15" s="127" t="s">
        <v>781</v>
      </c>
      <c r="J15" s="127" t="s">
        <v>29</v>
      </c>
      <c r="K15" s="440">
        <v>1000000</v>
      </c>
      <c r="L15" s="127" t="s">
        <v>788</v>
      </c>
    </row>
    <row r="16" spans="1:13">
      <c r="A16" t="s">
        <v>802</v>
      </c>
      <c r="B16">
        <v>3.7</v>
      </c>
      <c r="D16" s="142">
        <f>'TEA References'!A8</f>
        <v>7</v>
      </c>
      <c r="G16" t="s">
        <v>789</v>
      </c>
      <c r="H16" s="127" t="s">
        <v>27</v>
      </c>
      <c r="I16" s="127" t="s">
        <v>34</v>
      </c>
      <c r="J16" s="127" t="s">
        <v>29</v>
      </c>
      <c r="K16" s="440">
        <v>1000000</v>
      </c>
      <c r="L16" s="127" t="s">
        <v>790</v>
      </c>
    </row>
    <row r="17" spans="1:13">
      <c r="A17" t="s">
        <v>803</v>
      </c>
      <c r="B17">
        <v>2.2000000000000002</v>
      </c>
      <c r="D17" s="142">
        <f>'TEA References'!A8</f>
        <v>7</v>
      </c>
      <c r="G17" t="s">
        <v>1047</v>
      </c>
      <c r="H17" s="127" t="s">
        <v>27</v>
      </c>
      <c r="I17" s="127" t="s">
        <v>1048</v>
      </c>
      <c r="J17" s="127" t="s">
        <v>29</v>
      </c>
      <c r="K17" s="440">
        <v>16</v>
      </c>
      <c r="L17" s="127" t="s">
        <v>1050</v>
      </c>
      <c r="M17" s="125" t="s">
        <v>1049</v>
      </c>
    </row>
    <row r="18" spans="1:13">
      <c r="A18" t="s">
        <v>58</v>
      </c>
      <c r="B18">
        <v>0.95</v>
      </c>
      <c r="D18" s="142">
        <f>'TEA References'!A25</f>
        <v>24</v>
      </c>
      <c r="G18" t="s">
        <v>1048</v>
      </c>
      <c r="H18" s="127" t="s">
        <v>27</v>
      </c>
      <c r="I18" s="127" t="s">
        <v>34</v>
      </c>
      <c r="J18" s="127" t="s">
        <v>29</v>
      </c>
      <c r="K18" s="440">
        <v>0.27800000000000002</v>
      </c>
      <c r="L18" s="127" t="s">
        <v>1051</v>
      </c>
    </row>
    <row r="19" spans="1:13">
      <c r="A19" t="s">
        <v>59</v>
      </c>
      <c r="B19">
        <v>0.99</v>
      </c>
      <c r="D19" s="142">
        <f>'TEA References'!A8</f>
        <v>7</v>
      </c>
    </row>
    <row r="21" spans="1:13">
      <c r="A21" s="1" t="s">
        <v>871</v>
      </c>
    </row>
    <row r="22" spans="1:13">
      <c r="A22" s="1" t="s">
        <v>859</v>
      </c>
      <c r="B22" s="446" t="s">
        <v>36</v>
      </c>
      <c r="C22" s="446" t="s">
        <v>44</v>
      </c>
      <c r="D22" s="446" t="s">
        <v>50</v>
      </c>
      <c r="E22" s="446" t="s">
        <v>858</v>
      </c>
    </row>
    <row r="23" spans="1:13">
      <c r="A23" t="s">
        <v>837</v>
      </c>
      <c r="B23" s="6">
        <f>'Combustion Efficiency'!B51</f>
        <v>0.73913043478260865</v>
      </c>
      <c r="C23" s="6">
        <f>'Combustion Efficiency'!C51</f>
        <v>0.81304347826086942</v>
      </c>
      <c r="D23" s="6">
        <f>'Combustion Efficiency'!D51</f>
        <v>0.85</v>
      </c>
      <c r="E23" t="s">
        <v>857</v>
      </c>
    </row>
    <row r="24" spans="1:13">
      <c r="A24" t="s">
        <v>838</v>
      </c>
      <c r="B24" s="6">
        <f>'Combustion Efficiency'!B52</f>
        <v>0.72173913043478255</v>
      </c>
      <c r="C24" s="6">
        <f>'Combustion Efficiency'!C52</f>
        <v>0.79391304347826075</v>
      </c>
      <c r="D24" s="6">
        <f>'Combustion Efficiency'!D52</f>
        <v>0.83</v>
      </c>
      <c r="E24" t="s">
        <v>857</v>
      </c>
    </row>
    <row r="25" spans="1:13">
      <c r="A25" t="s">
        <v>839</v>
      </c>
      <c r="B25" s="6">
        <f>'Combustion Efficiency'!B53</f>
        <v>0.65217391304347827</v>
      </c>
      <c r="C25" s="6">
        <f>'Combustion Efficiency'!C53</f>
        <v>0.71739130434782605</v>
      </c>
      <c r="D25" s="6">
        <f>'Combustion Efficiency'!D53</f>
        <v>0.75</v>
      </c>
      <c r="E25" t="s">
        <v>857</v>
      </c>
    </row>
    <row r="26" spans="1:13">
      <c r="A26" t="s">
        <v>840</v>
      </c>
      <c r="B26" s="6">
        <f>'Combustion Efficiency'!B54</f>
        <v>0.49565217391304345</v>
      </c>
      <c r="C26" s="6">
        <f>'Combustion Efficiency'!C54</f>
        <v>0.54521739130434776</v>
      </c>
      <c r="D26" s="6">
        <f>'Combustion Efficiency'!D54</f>
        <v>0.56999999999999995</v>
      </c>
      <c r="E26" t="s">
        <v>857</v>
      </c>
    </row>
    <row r="27" spans="1:13">
      <c r="A27" t="s">
        <v>841</v>
      </c>
      <c r="B27" s="6">
        <f>'Combustion Efficiency'!B55</f>
        <v>0.2</v>
      </c>
      <c r="C27" s="6">
        <f>'Combustion Efficiency'!C55</f>
        <v>0.22</v>
      </c>
      <c r="D27" s="6">
        <f>'Combustion Efficiency'!D55</f>
        <v>0.23</v>
      </c>
      <c r="E27" t="s">
        <v>857</v>
      </c>
    </row>
    <row r="28" spans="1:13">
      <c r="B28" s="6"/>
      <c r="C28" s="6"/>
      <c r="D28" s="6"/>
    </row>
    <row r="29" spans="1:13">
      <c r="A29" s="28" t="s">
        <v>872</v>
      </c>
      <c r="B29" s="6"/>
      <c r="C29" s="6"/>
      <c r="D29" s="6"/>
    </row>
    <row r="30" spans="1:13">
      <c r="A30" s="28" t="s">
        <v>859</v>
      </c>
      <c r="B30" s="458" t="s">
        <v>36</v>
      </c>
      <c r="C30" s="458" t="s">
        <v>44</v>
      </c>
      <c r="D30" s="458" t="s">
        <v>50</v>
      </c>
      <c r="E30" s="446" t="s">
        <v>858</v>
      </c>
    </row>
    <row r="31" spans="1:13">
      <c r="A31" t="s">
        <v>837</v>
      </c>
      <c r="B31" s="6">
        <f>'Combustion Efficiency'!B100</f>
        <v>0.84318676355873046</v>
      </c>
      <c r="C31" s="6">
        <f>'Combustion Efficiency'!C100</f>
        <v>0.92750543991460344</v>
      </c>
      <c r="D31" s="6">
        <f>'Combustion Efficiency'!D100</f>
        <v>0.96966477809254004</v>
      </c>
      <c r="E31" t="s">
        <v>857</v>
      </c>
    </row>
    <row r="32" spans="1:13">
      <c r="A32" t="s">
        <v>838</v>
      </c>
      <c r="B32" s="6">
        <f>'Combustion Efficiency'!B101</f>
        <v>0.82840661822063466</v>
      </c>
      <c r="C32" s="6">
        <f>'Combustion Efficiency'!C101</f>
        <v>0.91124728004269806</v>
      </c>
      <c r="D32" s="6">
        <f>'Combustion Efficiency'!D101</f>
        <v>0.95266761095372987</v>
      </c>
      <c r="E32" t="s">
        <v>857</v>
      </c>
    </row>
    <row r="33" spans="1:10">
      <c r="A33" t="s">
        <v>839</v>
      </c>
      <c r="B33" s="6">
        <f>'Combustion Efficiency'!B102</f>
        <v>0.78601634027179035</v>
      </c>
      <c r="C33" s="6">
        <f>'Combustion Efficiency'!C102</f>
        <v>0.86461797429896936</v>
      </c>
      <c r="D33" s="6">
        <f>'Combustion Efficiency'!D102</f>
        <v>0.90391879131255892</v>
      </c>
      <c r="E33" t="s">
        <v>857</v>
      </c>
    </row>
    <row r="34" spans="1:10">
      <c r="A34" t="s">
        <v>840</v>
      </c>
      <c r="B34" s="6">
        <f>'Combustion Efficiency'!B103</f>
        <v>0.66500390031613088</v>
      </c>
      <c r="C34" s="6">
        <f>'Combustion Efficiency'!C103</f>
        <v>0.73150429034774389</v>
      </c>
      <c r="D34" s="6">
        <f>'Combustion Efficiency'!D103</f>
        <v>0.76475448536355051</v>
      </c>
      <c r="E34" t="s">
        <v>857</v>
      </c>
    </row>
    <row r="35" spans="1:10">
      <c r="A35" t="s">
        <v>841</v>
      </c>
      <c r="B35" s="6">
        <f>'Combustion Efficiency'!B104</f>
        <v>0.46270066100094426</v>
      </c>
      <c r="C35" s="6">
        <f>'Combustion Efficiency'!C104</f>
        <v>0.50897072710103863</v>
      </c>
      <c r="D35" s="6">
        <f>'Combustion Efficiency'!D104</f>
        <v>0.5321057601510859</v>
      </c>
      <c r="E35" t="s">
        <v>857</v>
      </c>
    </row>
    <row r="36" spans="1:10">
      <c r="B36" s="6"/>
      <c r="C36" s="6"/>
      <c r="D36" s="6"/>
    </row>
    <row r="37" spans="1:10">
      <c r="A37" t="s">
        <v>1006</v>
      </c>
      <c r="B37" s="6"/>
      <c r="C37" s="6"/>
      <c r="D37" s="6"/>
    </row>
    <row r="39" spans="1:10">
      <c r="A39" s="30"/>
      <c r="B39" s="30"/>
      <c r="C39" s="30"/>
      <c r="D39" s="147"/>
      <c r="E39" s="30"/>
    </row>
    <row r="40" spans="1:10">
      <c r="A40" s="27" t="s">
        <v>60</v>
      </c>
      <c r="B40" s="26"/>
      <c r="C40" s="26"/>
      <c r="D40" s="146"/>
      <c r="E40" s="26"/>
      <c r="G40" s="494" t="s">
        <v>981</v>
      </c>
      <c r="H40" s="495"/>
      <c r="I40" s="495"/>
      <c r="J40" s="496"/>
    </row>
    <row r="41" spans="1:10">
      <c r="A41" s="492" t="s">
        <v>1</v>
      </c>
      <c r="B41" s="492"/>
      <c r="C41" s="492" t="s">
        <v>2</v>
      </c>
      <c r="D41" s="493" t="s">
        <v>15</v>
      </c>
      <c r="E41" s="492" t="s">
        <v>16</v>
      </c>
      <c r="G41" s="497" t="s">
        <v>1</v>
      </c>
      <c r="H41" s="492"/>
      <c r="I41" s="492" t="s">
        <v>2</v>
      </c>
      <c r="J41" s="498" t="s">
        <v>15</v>
      </c>
    </row>
    <row r="42" spans="1:10">
      <c r="A42" t="s">
        <v>56</v>
      </c>
      <c r="B42" s="6">
        <f>H47</f>
        <v>9.3572181243414114</v>
      </c>
      <c r="C42" t="s">
        <v>25</v>
      </c>
      <c r="D42" s="142" t="s">
        <v>980</v>
      </c>
      <c r="G42" s="499" t="s">
        <v>984</v>
      </c>
      <c r="H42">
        <v>600</v>
      </c>
      <c r="I42" t="s">
        <v>939</v>
      </c>
      <c r="J42" s="500">
        <f>'TEA References'!A10</f>
        <v>9</v>
      </c>
    </row>
    <row r="43" spans="1:10">
      <c r="A43" t="s">
        <v>57</v>
      </c>
      <c r="B43" s="6">
        <f>H47</f>
        <v>9.3572181243414114</v>
      </c>
      <c r="C43" t="s">
        <v>25</v>
      </c>
      <c r="D43" s="142" t="s">
        <v>980</v>
      </c>
      <c r="G43" s="499" t="s">
        <v>983</v>
      </c>
      <c r="H43">
        <v>8760</v>
      </c>
      <c r="I43" t="s">
        <v>982</v>
      </c>
      <c r="J43" s="500" t="s">
        <v>63</v>
      </c>
    </row>
    <row r="44" spans="1:10">
      <c r="A44" t="s">
        <v>58</v>
      </c>
      <c r="B44" s="6">
        <f>'Cross-Industry CapEx Factors'!B24</f>
        <v>10.535832326548986</v>
      </c>
      <c r="C44" t="s">
        <v>25</v>
      </c>
      <c r="D44" s="142">
        <f>'TEA References'!A12</f>
        <v>11</v>
      </c>
      <c r="E44" t="s">
        <v>934</v>
      </c>
      <c r="G44" s="499" t="s">
        <v>905</v>
      </c>
      <c r="H44" s="18">
        <v>0.65</v>
      </c>
      <c r="J44" s="500">
        <f>'TEA References'!A11</f>
        <v>10</v>
      </c>
    </row>
    <row r="45" spans="1:10">
      <c r="A45" t="s">
        <v>59</v>
      </c>
      <c r="B45" s="6">
        <f>'Cross-Industry CapEx Factors'!B24</f>
        <v>10.535832326548986</v>
      </c>
      <c r="C45" t="s">
        <v>25</v>
      </c>
      <c r="D45" s="142">
        <f>'TEA References'!A12</f>
        <v>11</v>
      </c>
      <c r="E45" t="s">
        <v>934</v>
      </c>
      <c r="G45" s="499" t="s">
        <v>985</v>
      </c>
      <c r="H45">
        <f>H42/(H43*H44)</f>
        <v>0.10537407797681771</v>
      </c>
      <c r="I45" t="s">
        <v>978</v>
      </c>
      <c r="J45" s="500" t="s">
        <v>41</v>
      </c>
    </row>
    <row r="46" spans="1:10">
      <c r="A46" t="s">
        <v>1011</v>
      </c>
      <c r="B46" s="6">
        <f>'Cross-Industry CapEx Factors'!E22</f>
        <v>4.5409112669600864</v>
      </c>
      <c r="C46" t="s">
        <v>25</v>
      </c>
      <c r="D46" s="142">
        <f>'TEA References'!A12</f>
        <v>11</v>
      </c>
      <c r="E46" t="s">
        <v>61</v>
      </c>
      <c r="G46" s="499"/>
      <c r="J46" s="500"/>
    </row>
    <row r="47" spans="1:10">
      <c r="A47" t="s">
        <v>12</v>
      </c>
      <c r="B47" s="6">
        <f>'Cross-Industry CapEx Factors'!C22</f>
        <v>4.5409112669600864</v>
      </c>
      <c r="C47" t="s">
        <v>25</v>
      </c>
      <c r="D47" s="142">
        <f>'TEA References'!A12</f>
        <v>11</v>
      </c>
      <c r="E47" t="s">
        <v>61</v>
      </c>
      <c r="G47" s="501"/>
      <c r="H47" s="482">
        <f>H45*K3</f>
        <v>9.3572181243414114</v>
      </c>
      <c r="I47" s="482" t="s">
        <v>979</v>
      </c>
      <c r="J47" s="502" t="s">
        <v>41</v>
      </c>
    </row>
    <row r="48" spans="1:10">
      <c r="A48" t="s">
        <v>13</v>
      </c>
      <c r="B48" s="6">
        <f>'Cross-Industry CapEx Factors'!F22</f>
        <v>2.8590922791970916</v>
      </c>
      <c r="C48" t="s">
        <v>25</v>
      </c>
      <c r="D48" s="142">
        <f>'TEA References'!A12</f>
        <v>11</v>
      </c>
      <c r="E48" t="s">
        <v>61</v>
      </c>
    </row>
    <row r="49" spans="1:7">
      <c r="A49" t="s">
        <v>14</v>
      </c>
      <c r="B49" s="6">
        <f>'Cross-Industry CapEx Factors'!D22</f>
        <v>4.844786660974095</v>
      </c>
      <c r="C49" t="s">
        <v>25</v>
      </c>
      <c r="D49" s="142">
        <f>'TEA References'!A12</f>
        <v>11</v>
      </c>
      <c r="E49" t="s">
        <v>61</v>
      </c>
    </row>
    <row r="50" spans="1:7">
      <c r="A50" t="s">
        <v>935</v>
      </c>
      <c r="B50" s="6">
        <f>'WHR CapEx'!B10</f>
        <v>15.977272727272725</v>
      </c>
      <c r="C50" t="s">
        <v>25</v>
      </c>
      <c r="D50" s="142" t="s">
        <v>961</v>
      </c>
    </row>
    <row r="52" spans="1:7">
      <c r="A52" s="30"/>
      <c r="B52" s="30"/>
      <c r="C52" s="30"/>
      <c r="D52" s="147"/>
      <c r="E52" s="30"/>
    </row>
    <row r="53" spans="1:7">
      <c r="A53" s="27" t="s">
        <v>758</v>
      </c>
      <c r="B53" s="26"/>
      <c r="C53" s="26"/>
      <c r="D53" s="146"/>
      <c r="E53" s="26"/>
    </row>
    <row r="54" spans="1:7">
      <c r="A54" t="s">
        <v>24</v>
      </c>
      <c r="B54">
        <v>0.72699999999999998</v>
      </c>
      <c r="C54" t="s">
        <v>62</v>
      </c>
      <c r="D54" s="151">
        <f>'TEA References'!A15</f>
        <v>14</v>
      </c>
    </row>
    <row r="55" spans="1:7" ht="15.75" thickBot="1">
      <c r="A55" s="451"/>
      <c r="B55" s="451">
        <f>B54*K9/K5</f>
        <v>0.72699999999999998</v>
      </c>
      <c r="C55" s="451" t="s">
        <v>806</v>
      </c>
      <c r="D55" s="457" t="s">
        <v>41</v>
      </c>
      <c r="E55" s="451"/>
    </row>
    <row r="56" spans="1:7" ht="15.75" thickBot="1">
      <c r="A56" s="451" t="s">
        <v>1007</v>
      </c>
      <c r="B56" s="451">
        <v>0</v>
      </c>
      <c r="C56" s="451" t="s">
        <v>806</v>
      </c>
      <c r="D56" s="457" t="s">
        <v>63</v>
      </c>
      <c r="E56" s="451"/>
    </row>
    <row r="57" spans="1:7" ht="15.75" thickBot="1">
      <c r="A57" s="453" t="s">
        <v>1001</v>
      </c>
      <c r="B57" s="453">
        <v>0</v>
      </c>
      <c r="C57" s="453" t="s">
        <v>806</v>
      </c>
      <c r="D57" s="454">
        <f>'TEA References'!A16</f>
        <v>15</v>
      </c>
      <c r="E57" s="453"/>
    </row>
    <row r="58" spans="1:7">
      <c r="A58" t="s">
        <v>36</v>
      </c>
      <c r="B58" s="124">
        <f>'Emission Factors Hub'!E24</f>
        <v>94.67</v>
      </c>
      <c r="C58" t="s">
        <v>64</v>
      </c>
      <c r="D58" s="142">
        <f>'TEA References'!A17</f>
        <v>16</v>
      </c>
    </row>
    <row r="59" spans="1:7" ht="15.75" thickBot="1">
      <c r="A59" s="451"/>
      <c r="B59" s="456">
        <f>B58/K6</f>
        <v>0.32302744859804822</v>
      </c>
      <c r="C59" s="451" t="s">
        <v>806</v>
      </c>
      <c r="D59" s="452" t="s">
        <v>41</v>
      </c>
      <c r="E59" s="451"/>
    </row>
    <row r="60" spans="1:7">
      <c r="A60" t="s">
        <v>44</v>
      </c>
      <c r="B60" s="124">
        <f>'Emission Factors Hub'!E55</f>
        <v>73.959999999999994</v>
      </c>
      <c r="C60" t="s">
        <v>65</v>
      </c>
      <c r="D60" s="142">
        <f>'TEA References'!A17</f>
        <v>16</v>
      </c>
    </row>
    <row r="61" spans="1:7" ht="15.75" thickBot="1">
      <c r="A61" s="451"/>
      <c r="B61" s="456">
        <f>B60/K6</f>
        <v>0.2523619953344422</v>
      </c>
      <c r="C61" s="451" t="s">
        <v>806</v>
      </c>
      <c r="D61" s="452" t="s">
        <v>41</v>
      </c>
      <c r="E61" s="451"/>
      <c r="G61" s="124"/>
    </row>
    <row r="62" spans="1:7">
      <c r="A62" t="s">
        <v>50</v>
      </c>
      <c r="B62" s="124">
        <f>'Emission Factors Hub'!E38</f>
        <v>53.06</v>
      </c>
      <c r="C62" t="s">
        <v>65</v>
      </c>
      <c r="D62" s="142">
        <f>'TEA References'!A17</f>
        <v>16</v>
      </c>
    </row>
    <row r="63" spans="1:7">
      <c r="B63" s="124">
        <f>B62/K6</f>
        <v>0.18104823516016097</v>
      </c>
      <c r="C63" t="s">
        <v>806</v>
      </c>
      <c r="D63" s="148" t="s">
        <v>41</v>
      </c>
    </row>
    <row r="65" spans="1:5">
      <c r="A65" s="27" t="s">
        <v>66</v>
      </c>
      <c r="B65" s="26"/>
      <c r="C65" s="26"/>
      <c r="D65" s="146"/>
      <c r="E65" s="146"/>
    </row>
    <row r="66" spans="1:5">
      <c r="A66" t="s">
        <v>67</v>
      </c>
      <c r="B66">
        <v>10</v>
      </c>
      <c r="C66" t="s">
        <v>68</v>
      </c>
      <c r="D66" s="151">
        <f>'TEA References'!A18</f>
        <v>17</v>
      </c>
    </row>
    <row r="67" spans="1:5" ht="15.75" thickBot="1">
      <c r="A67" s="451"/>
      <c r="B67" s="455">
        <f>B66*K3*K5</f>
        <v>0.88800000000000001</v>
      </c>
      <c r="C67" s="451" t="s">
        <v>854</v>
      </c>
      <c r="D67" s="452" t="s">
        <v>41</v>
      </c>
      <c r="E67" s="451"/>
    </row>
    <row r="68" spans="1:5">
      <c r="A68" t="s">
        <v>69</v>
      </c>
      <c r="B68">
        <v>86</v>
      </c>
      <c r="C68" t="s">
        <v>68</v>
      </c>
      <c r="D68" s="142">
        <f>'TEA References'!A19</f>
        <v>18</v>
      </c>
    </row>
    <row r="69" spans="1:5">
      <c r="B69" s="6">
        <f>B68*K3*K5</f>
        <v>7.6368</v>
      </c>
      <c r="C69" t="s">
        <v>854</v>
      </c>
      <c r="D69" s="148" t="s">
        <v>41</v>
      </c>
    </row>
    <row r="71" spans="1:5">
      <c r="A71" s="30"/>
      <c r="B71" s="30"/>
      <c r="C71" s="30"/>
      <c r="D71" s="147"/>
      <c r="E71" s="30"/>
    </row>
    <row r="72" spans="1:5">
      <c r="A72" s="27" t="s">
        <v>763</v>
      </c>
      <c r="B72" s="26"/>
      <c r="C72" s="26"/>
      <c r="D72" s="146"/>
      <c r="E72" s="26"/>
    </row>
    <row r="73" spans="1:5">
      <c r="A73" t="s">
        <v>24</v>
      </c>
      <c r="B73" s="6">
        <f>68/146</f>
        <v>0.46575342465753422</v>
      </c>
      <c r="C73" t="s">
        <v>787</v>
      </c>
      <c r="D73" s="151">
        <f>'TEA References'!A22</f>
        <v>21</v>
      </c>
    </row>
    <row r="74" spans="1:5" ht="15.75" thickBot="1">
      <c r="A74" s="451"/>
      <c r="B74" s="455">
        <f>B73*K15/K16</f>
        <v>0.46575342465753422</v>
      </c>
      <c r="C74" s="451" t="s">
        <v>786</v>
      </c>
      <c r="D74" s="452" t="s">
        <v>41</v>
      </c>
      <c r="E74" s="451"/>
    </row>
    <row r="75" spans="1:5" ht="15.75" thickBot="1">
      <c r="A75" s="453" t="s">
        <v>32</v>
      </c>
      <c r="B75" s="453">
        <v>0</v>
      </c>
      <c r="C75" s="453" t="s">
        <v>783</v>
      </c>
      <c r="D75" s="454" t="s">
        <v>63</v>
      </c>
      <c r="E75" s="453"/>
    </row>
    <row r="76" spans="1:5">
      <c r="A76" t="s">
        <v>36</v>
      </c>
      <c r="B76" s="124">
        <v>4.5999999999999996</v>
      </c>
      <c r="C76" t="s">
        <v>764</v>
      </c>
      <c r="D76" s="142">
        <f>'TEA References'!A21</f>
        <v>20</v>
      </c>
    </row>
    <row r="77" spans="1:5" ht="15.75" thickBot="1">
      <c r="A77" s="451"/>
      <c r="B77" s="455">
        <f>B76*K14/K11</f>
        <v>0.34318972696470279</v>
      </c>
      <c r="C77" s="451" t="s">
        <v>783</v>
      </c>
      <c r="D77" s="452" t="s">
        <v>41</v>
      </c>
      <c r="E77" s="451"/>
    </row>
    <row r="78" spans="1:5">
      <c r="A78" t="s">
        <v>1001</v>
      </c>
      <c r="B78" s="6">
        <v>0.25</v>
      </c>
      <c r="C78" t="s">
        <v>1053</v>
      </c>
      <c r="D78" s="148">
        <v>20</v>
      </c>
    </row>
    <row r="79" spans="1:5" ht="15.75" thickBot="1">
      <c r="A79" s="451"/>
      <c r="B79" s="455">
        <f>B78*K14/K6</f>
        <v>0.38693035276392174</v>
      </c>
      <c r="C79" s="451" t="s">
        <v>783</v>
      </c>
      <c r="D79" s="452" t="s">
        <v>41</v>
      </c>
      <c r="E79" s="451"/>
    </row>
    <row r="80" spans="1:5">
      <c r="A80" t="s">
        <v>44</v>
      </c>
      <c r="B80" s="124">
        <v>2</v>
      </c>
      <c r="C80" t="s">
        <v>773</v>
      </c>
      <c r="D80" s="142">
        <f>'TEA References'!A21</f>
        <v>20</v>
      </c>
    </row>
    <row r="81" spans="1:5" ht="15.75" thickBot="1">
      <c r="A81" s="451"/>
      <c r="B81" s="455">
        <f>B80*K14/K12</f>
        <v>2.2531809827531394E-2</v>
      </c>
      <c r="C81" s="451" t="s">
        <v>783</v>
      </c>
      <c r="D81" s="452" t="s">
        <v>41</v>
      </c>
      <c r="E81" s="451"/>
    </row>
    <row r="82" spans="1:5">
      <c r="A82" t="s">
        <v>50</v>
      </c>
      <c r="B82" s="124">
        <v>1.9</v>
      </c>
      <c r="C82" t="s">
        <v>774</v>
      </c>
      <c r="D82" s="142">
        <f>'TEA References'!A21</f>
        <v>20</v>
      </c>
    </row>
    <row r="83" spans="1:5">
      <c r="B83" s="6">
        <f>B82*K14/K13</f>
        <v>2.8384854799526783E-3</v>
      </c>
      <c r="C83" t="s">
        <v>783</v>
      </c>
      <c r="D83" s="148" t="s">
        <v>41</v>
      </c>
    </row>
    <row r="85" spans="1:5">
      <c r="A85" s="27" t="s">
        <v>759</v>
      </c>
      <c r="B85" s="26"/>
      <c r="C85" s="26"/>
      <c r="D85" s="146"/>
      <c r="E85" s="26"/>
    </row>
    <row r="86" spans="1:5">
      <c r="A86" t="s">
        <v>24</v>
      </c>
      <c r="B86" s="6">
        <f>755/146</f>
        <v>5.1712328767123283</v>
      </c>
      <c r="C86" t="s">
        <v>787</v>
      </c>
      <c r="D86" s="142">
        <f>'TEA References'!A22</f>
        <v>21</v>
      </c>
    </row>
    <row r="87" spans="1:5" ht="15.75" thickBot="1">
      <c r="A87" s="451"/>
      <c r="B87" s="455">
        <f>B86*K15/K16</f>
        <v>5.1712328767123283</v>
      </c>
      <c r="C87" s="451" t="s">
        <v>786</v>
      </c>
      <c r="D87" s="452" t="s">
        <v>41</v>
      </c>
      <c r="E87" s="451"/>
    </row>
    <row r="88" spans="1:5" ht="15.75" thickBot="1">
      <c r="A88" s="453" t="s">
        <v>32</v>
      </c>
      <c r="B88" s="453">
        <v>0</v>
      </c>
      <c r="C88" s="453" t="s">
        <v>784</v>
      </c>
      <c r="D88" s="454" t="s">
        <v>63</v>
      </c>
      <c r="E88" s="453"/>
    </row>
    <row r="89" spans="1:5">
      <c r="A89" t="s">
        <v>36</v>
      </c>
      <c r="B89">
        <v>38</v>
      </c>
      <c r="C89" t="s">
        <v>765</v>
      </c>
      <c r="D89" s="142">
        <f>'TEA References'!A21</f>
        <v>20</v>
      </c>
    </row>
    <row r="90" spans="1:5" ht="15.75" thickBot="1">
      <c r="A90" s="451"/>
      <c r="B90" s="455">
        <f>B89*K14/K11</f>
        <v>2.8350455705779796</v>
      </c>
      <c r="C90" s="451" t="s">
        <v>784</v>
      </c>
      <c r="D90" s="452" t="s">
        <v>41</v>
      </c>
      <c r="E90" s="451"/>
    </row>
    <row r="91" spans="1:5">
      <c r="A91" t="s">
        <v>1001</v>
      </c>
      <c r="B91" s="6">
        <v>0.5</v>
      </c>
      <c r="C91" t="s">
        <v>1043</v>
      </c>
      <c r="D91" s="148">
        <f>'TEA References'!A23</f>
        <v>22</v>
      </c>
    </row>
    <row r="92" spans="1:5" ht="15.75" thickBot="1">
      <c r="A92" s="451"/>
      <c r="B92" s="455">
        <f>(B91/K17)/K18</f>
        <v>0.11241007194244604</v>
      </c>
      <c r="C92" s="451" t="s">
        <v>786</v>
      </c>
      <c r="D92" s="452" t="s">
        <v>41</v>
      </c>
      <c r="E92" s="451"/>
    </row>
    <row r="93" spans="1:5">
      <c r="A93" t="s">
        <v>44</v>
      </c>
      <c r="B93">
        <v>142</v>
      </c>
      <c r="C93" t="s">
        <v>776</v>
      </c>
      <c r="D93" s="142">
        <f>'TEA References'!A21</f>
        <v>20</v>
      </c>
    </row>
    <row r="94" spans="1:5" ht="15.75" thickBot="1">
      <c r="A94" s="451"/>
      <c r="B94" s="455">
        <f>B93*K14/K12</f>
        <v>1.599758497754729</v>
      </c>
      <c r="C94" s="451" t="s">
        <v>784</v>
      </c>
      <c r="D94" s="452" t="s">
        <v>41</v>
      </c>
      <c r="E94" s="451"/>
    </row>
    <row r="95" spans="1:5">
      <c r="A95" t="s">
        <v>50</v>
      </c>
      <c r="B95">
        <v>0.6</v>
      </c>
      <c r="C95" t="s">
        <v>777</v>
      </c>
      <c r="D95" s="142">
        <f>'TEA References'!A21</f>
        <v>20</v>
      </c>
    </row>
    <row r="96" spans="1:5">
      <c r="B96" s="6">
        <f>B95*K14/K13</f>
        <v>8.9636383577452994E-4</v>
      </c>
      <c r="C96" t="s">
        <v>784</v>
      </c>
      <c r="D96" s="148" t="s">
        <v>41</v>
      </c>
    </row>
    <row r="98" spans="1:5">
      <c r="A98" s="27" t="s">
        <v>760</v>
      </c>
      <c r="B98" s="26"/>
      <c r="C98" s="26"/>
      <c r="D98" s="146"/>
      <c r="E98" s="26"/>
    </row>
    <row r="99" spans="1:5">
      <c r="A99" t="s">
        <v>24</v>
      </c>
      <c r="B99" s="6">
        <f>385/146</f>
        <v>2.6369863013698631</v>
      </c>
      <c r="C99" t="s">
        <v>787</v>
      </c>
      <c r="D99" s="142">
        <f>'TEA References'!A22</f>
        <v>21</v>
      </c>
    </row>
    <row r="100" spans="1:5" ht="15.75" thickBot="1">
      <c r="A100" s="451"/>
      <c r="B100" s="455">
        <f>B99*K15/K16</f>
        <v>2.6369863013698631</v>
      </c>
      <c r="C100" s="451" t="s">
        <v>786</v>
      </c>
      <c r="D100" s="452" t="s">
        <v>41</v>
      </c>
      <c r="E100" s="451"/>
    </row>
    <row r="101" spans="1:5" ht="15.75" thickBot="1">
      <c r="A101" s="453" t="s">
        <v>32</v>
      </c>
      <c r="B101" s="453">
        <v>0</v>
      </c>
      <c r="C101" s="453" t="s">
        <v>785</v>
      </c>
      <c r="D101" s="454" t="s">
        <v>63</v>
      </c>
      <c r="E101" s="453"/>
    </row>
    <row r="102" spans="1:5">
      <c r="A102" t="s">
        <v>36</v>
      </c>
      <c r="B102">
        <v>11</v>
      </c>
      <c r="C102" t="s">
        <v>775</v>
      </c>
      <c r="D102" s="142">
        <f>'TEA References'!A21</f>
        <v>20</v>
      </c>
    </row>
    <row r="103" spans="1:5" ht="15.75" thickBot="1">
      <c r="A103" s="451"/>
      <c r="B103" s="455">
        <f>B102*(K14/K11)</f>
        <v>0.82067108621994145</v>
      </c>
      <c r="C103" s="451" t="s">
        <v>785</v>
      </c>
      <c r="D103" s="452" t="s">
        <v>41</v>
      </c>
      <c r="E103" s="451"/>
    </row>
    <row r="104" spans="1:5">
      <c r="A104" t="s">
        <v>1001</v>
      </c>
      <c r="B104" s="6">
        <v>1.2</v>
      </c>
      <c r="C104" t="s">
        <v>775</v>
      </c>
      <c r="D104" s="148">
        <f>'TEA References'!A21</f>
        <v>20</v>
      </c>
    </row>
    <row r="105" spans="1:5" ht="15.75" thickBot="1">
      <c r="A105" s="451"/>
      <c r="B105" s="455">
        <f>B104*(K14/K11)</f>
        <v>8.9527754860357245E-2</v>
      </c>
      <c r="C105" s="451" t="s">
        <v>785</v>
      </c>
      <c r="D105" s="452" t="s">
        <v>41</v>
      </c>
      <c r="E105" s="451"/>
    </row>
    <row r="106" spans="1:5">
      <c r="A106" t="s">
        <v>44</v>
      </c>
      <c r="B106">
        <v>20</v>
      </c>
      <c r="C106" t="s">
        <v>778</v>
      </c>
      <c r="D106" s="142">
        <f>'TEA References'!A21</f>
        <v>20</v>
      </c>
    </row>
    <row r="107" spans="1:5" ht="15.75" thickBot="1">
      <c r="A107" s="451"/>
      <c r="B107" s="455">
        <f>B106*K14/K12</f>
        <v>0.22531809827531393</v>
      </c>
      <c r="C107" s="451" t="s">
        <v>785</v>
      </c>
      <c r="D107" s="452" t="s">
        <v>41</v>
      </c>
      <c r="E107" s="451"/>
    </row>
    <row r="108" spans="1:5">
      <c r="A108" t="s">
        <v>50</v>
      </c>
      <c r="B108">
        <v>280</v>
      </c>
      <c r="C108" t="s">
        <v>779</v>
      </c>
      <c r="D108" s="142">
        <f>'TEA References'!A21</f>
        <v>20</v>
      </c>
    </row>
    <row r="109" spans="1:5">
      <c r="B109">
        <f>B108*K14/K13</f>
        <v>0.41830312336144737</v>
      </c>
      <c r="C109" t="s">
        <v>785</v>
      </c>
      <c r="D109" s="148" t="s">
        <v>41</v>
      </c>
    </row>
  </sheetData>
  <phoneticPr fontId="8" type="noConversion"/>
  <hyperlinks>
    <hyperlink ref="M10" r:id="rId1" xr:uid="{70D0A473-474A-9147-8E42-E27B0B5FA920}"/>
    <hyperlink ref="M17" r:id="rId2" xr:uid="{7B0BA810-3C68-2D44-B33E-3698286E5589}"/>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1B932-9FBC-41D7-A8F3-680797E31B81}">
  <sheetPr>
    <tabColor theme="5" tint="0.39997558519241921"/>
  </sheetPr>
  <dimension ref="A1:AC995"/>
  <sheetViews>
    <sheetView workbookViewId="0">
      <selection activeCell="B253" sqref="B253"/>
    </sheetView>
  </sheetViews>
  <sheetFormatPr defaultColWidth="8.7109375" defaultRowHeight="15"/>
  <cols>
    <col min="3" max="3" width="25.42578125" customWidth="1"/>
    <col min="5" max="5" width="22.42578125" customWidth="1"/>
    <col min="6" max="6" width="18.42578125" customWidth="1"/>
    <col min="27" max="27" width="8.7109375" style="142"/>
  </cols>
  <sheetData>
    <row r="1" spans="1:29">
      <c r="A1" s="563" t="s">
        <v>1738</v>
      </c>
      <c r="B1" s="562"/>
      <c r="C1" s="562"/>
      <c r="D1" s="562"/>
      <c r="E1" s="562"/>
      <c r="F1" s="562"/>
      <c r="G1" s="562"/>
      <c r="H1" s="562"/>
      <c r="I1" s="562"/>
      <c r="J1" s="562"/>
      <c r="K1" s="562"/>
      <c r="L1" s="562"/>
      <c r="M1" s="562"/>
      <c r="N1" s="562"/>
      <c r="O1" s="562"/>
      <c r="P1" s="562"/>
      <c r="Q1" s="562"/>
      <c r="R1" s="562"/>
      <c r="S1" s="562"/>
      <c r="T1" s="562"/>
      <c r="U1" s="562"/>
      <c r="V1" s="562"/>
      <c r="W1" s="562"/>
      <c r="X1" s="626"/>
      <c r="Y1" s="562"/>
      <c r="Z1" s="626"/>
      <c r="AA1" s="626"/>
      <c r="AC1" s="442" t="s">
        <v>1463</v>
      </c>
    </row>
    <row r="2" spans="1:29">
      <c r="A2" s="1" t="s">
        <v>1338</v>
      </c>
      <c r="B2" s="1" t="s">
        <v>1337</v>
      </c>
      <c r="C2" s="1" t="s">
        <v>1673</v>
      </c>
      <c r="D2" s="1" t="s">
        <v>1672</v>
      </c>
      <c r="E2" s="1" t="s">
        <v>1671</v>
      </c>
      <c r="F2" s="1">
        <v>1990</v>
      </c>
      <c r="G2" s="1">
        <v>2005</v>
      </c>
      <c r="H2" s="1">
        <v>2010</v>
      </c>
      <c r="I2" s="1">
        <v>2015</v>
      </c>
      <c r="J2" s="7">
        <v>2021</v>
      </c>
      <c r="K2" s="1">
        <v>2025</v>
      </c>
      <c r="L2" s="1">
        <v>2030</v>
      </c>
      <c r="M2" s="1">
        <v>2035</v>
      </c>
      <c r="N2" s="1">
        <v>2040</v>
      </c>
      <c r="O2" s="1">
        <v>2045</v>
      </c>
      <c r="P2" s="1">
        <v>2050</v>
      </c>
      <c r="Q2" s="1">
        <v>2055</v>
      </c>
      <c r="R2" s="1">
        <v>2060</v>
      </c>
      <c r="S2" s="1">
        <v>2065</v>
      </c>
      <c r="T2" s="1">
        <v>2070</v>
      </c>
      <c r="U2" s="1">
        <v>2075</v>
      </c>
      <c r="V2" s="1">
        <v>2080</v>
      </c>
      <c r="W2" s="1">
        <v>2085</v>
      </c>
      <c r="X2" s="1">
        <v>2090</v>
      </c>
      <c r="Y2" s="1">
        <v>2095</v>
      </c>
      <c r="Z2" s="1">
        <v>2100</v>
      </c>
      <c r="AA2" s="550" t="s">
        <v>22</v>
      </c>
    </row>
    <row r="3" spans="1:29">
      <c r="A3" t="s">
        <v>1311</v>
      </c>
      <c r="B3" t="s">
        <v>1278</v>
      </c>
      <c r="C3" t="s">
        <v>1160</v>
      </c>
      <c r="D3" t="s">
        <v>1160</v>
      </c>
      <c r="E3" t="s">
        <v>1689</v>
      </c>
      <c r="F3">
        <v>1.202709</v>
      </c>
      <c r="G3">
        <v>1.9663390000000001</v>
      </c>
      <c r="H3">
        <v>2.50209499999999</v>
      </c>
      <c r="I3">
        <v>1.924776</v>
      </c>
      <c r="J3">
        <v>2.303191</v>
      </c>
      <c r="K3">
        <v>2.3783120000000002</v>
      </c>
      <c r="L3">
        <v>2.561642</v>
      </c>
      <c r="M3">
        <v>2.6583290000000002</v>
      </c>
      <c r="N3">
        <v>2.7202627000000001</v>
      </c>
      <c r="O3">
        <v>2.7024729999999999</v>
      </c>
      <c r="P3">
        <v>2.6504350999999899</v>
      </c>
      <c r="Q3">
        <v>2.5555439</v>
      </c>
      <c r="R3">
        <v>2.4600213000000002</v>
      </c>
      <c r="S3">
        <v>2.3573373000000002</v>
      </c>
      <c r="T3">
        <v>2.2685814</v>
      </c>
      <c r="U3">
        <v>2.181546</v>
      </c>
      <c r="V3">
        <v>2.1187442000000001</v>
      </c>
      <c r="W3">
        <v>2.03424</v>
      </c>
      <c r="X3">
        <v>1.9548972</v>
      </c>
      <c r="Y3">
        <v>1.8621201000000001</v>
      </c>
      <c r="Z3">
        <v>1.7540901999999901</v>
      </c>
      <c r="AA3" s="142" t="s">
        <v>1675</v>
      </c>
    </row>
    <row r="4" spans="1:29">
      <c r="A4" t="s">
        <v>1311</v>
      </c>
      <c r="B4" t="s">
        <v>1278</v>
      </c>
      <c r="C4" t="s">
        <v>1160</v>
      </c>
      <c r="D4" t="s">
        <v>1160</v>
      </c>
      <c r="E4" t="s">
        <v>1688</v>
      </c>
      <c r="F4">
        <v>1.4845869999999901</v>
      </c>
      <c r="G4">
        <v>1.8268359999999999</v>
      </c>
      <c r="H4">
        <v>2.2287619999999899</v>
      </c>
      <c r="I4">
        <v>2.2669809999999999</v>
      </c>
      <c r="J4">
        <v>2.3949419999999999</v>
      </c>
      <c r="K4">
        <v>2.3245199999999899</v>
      </c>
      <c r="L4">
        <v>2.3195379999999899</v>
      </c>
      <c r="M4">
        <v>2.2468969999999899</v>
      </c>
      <c r="N4">
        <v>2.1529547</v>
      </c>
      <c r="O4">
        <v>2.0060979999999899</v>
      </c>
      <c r="P4">
        <v>1.8012821999999999</v>
      </c>
      <c r="Q4">
        <v>1.58001959999999</v>
      </c>
      <c r="R4">
        <v>1.3843325</v>
      </c>
      <c r="S4">
        <v>1.2086751999999901</v>
      </c>
      <c r="T4">
        <v>1.06344258</v>
      </c>
      <c r="U4">
        <v>0.93734639999999902</v>
      </c>
      <c r="V4">
        <v>0.83774861</v>
      </c>
      <c r="W4">
        <v>0.74320104999999903</v>
      </c>
      <c r="X4">
        <v>0.66257653000000005</v>
      </c>
      <c r="Y4">
        <v>0.58757243000000003</v>
      </c>
      <c r="Z4">
        <v>0.51682726999999995</v>
      </c>
      <c r="AA4" s="142" t="s">
        <v>1675</v>
      </c>
    </row>
    <row r="5" spans="1:29">
      <c r="A5" t="s">
        <v>1311</v>
      </c>
      <c r="B5" t="s">
        <v>1278</v>
      </c>
      <c r="C5" t="s">
        <v>1160</v>
      </c>
      <c r="D5" t="s">
        <v>1160</v>
      </c>
      <c r="E5" t="s">
        <v>1682</v>
      </c>
      <c r="F5" s="625">
        <v>2.9804099999999997E-4</v>
      </c>
      <c r="G5" s="625">
        <v>3.7224479999999998E-4</v>
      </c>
      <c r="H5" s="625">
        <v>4.2597999999999898E-4</v>
      </c>
      <c r="I5" s="625">
        <v>3.8105389999999999E-4</v>
      </c>
      <c r="J5" s="625">
        <v>3.3741400000000002E-4</v>
      </c>
      <c r="K5" s="625">
        <v>3.5599499999999898E-4</v>
      </c>
      <c r="L5" s="625">
        <v>3.9414919999999898E-4</v>
      </c>
      <c r="M5" s="625">
        <v>4.2078139999999998E-4</v>
      </c>
      <c r="N5" s="625">
        <v>4.4332600000000002E-4</v>
      </c>
      <c r="O5" s="625">
        <v>4.5385709999999998E-4</v>
      </c>
      <c r="P5" s="625">
        <v>4.4784909999999998E-4</v>
      </c>
      <c r="Q5" s="625">
        <v>4.3181517999999901E-4</v>
      </c>
      <c r="R5" s="625">
        <v>4.1567467999999998E-4</v>
      </c>
      <c r="S5" s="625">
        <v>3.9832376000000001E-4</v>
      </c>
      <c r="T5" s="625">
        <v>3.8332678E-4</v>
      </c>
      <c r="U5" s="625">
        <v>3.6861997999999998E-4</v>
      </c>
      <c r="V5" s="625">
        <v>3.5800832999999997E-4</v>
      </c>
      <c r="W5" s="625">
        <v>3.4372927999999902E-4</v>
      </c>
      <c r="X5" s="625">
        <v>3.3032279000000001E-4</v>
      </c>
      <c r="Y5" s="625">
        <v>3.1464581000000002E-4</v>
      </c>
      <c r="Z5" s="625">
        <v>2.9639199000000002E-4</v>
      </c>
      <c r="AA5" s="142" t="s">
        <v>1675</v>
      </c>
    </row>
    <row r="6" spans="1:29">
      <c r="A6" t="s">
        <v>1311</v>
      </c>
      <c r="B6" t="s">
        <v>1278</v>
      </c>
      <c r="C6" t="s">
        <v>1160</v>
      </c>
      <c r="D6" t="s">
        <v>1160</v>
      </c>
      <c r="E6" t="s">
        <v>1681</v>
      </c>
      <c r="F6">
        <v>4.4409900000000002E-2</v>
      </c>
      <c r="G6">
        <v>5.5517579999999997E-2</v>
      </c>
      <c r="H6">
        <v>6.3581700000000005E-2</v>
      </c>
      <c r="I6">
        <v>5.7142499999999999E-2</v>
      </c>
      <c r="J6">
        <v>5.5284229999999997E-2</v>
      </c>
      <c r="K6">
        <v>5.8328559999999897E-2</v>
      </c>
      <c r="L6">
        <v>6.4579849999999994E-2</v>
      </c>
      <c r="M6">
        <v>6.8943580000000004E-2</v>
      </c>
      <c r="N6">
        <v>7.2637379999999904E-2</v>
      </c>
      <c r="O6">
        <v>7.4362799999999896E-2</v>
      </c>
      <c r="P6">
        <v>7.3378419999999903E-2</v>
      </c>
      <c r="Q6">
        <v>7.0751400999999894E-2</v>
      </c>
      <c r="R6">
        <v>6.8106808000000005E-2</v>
      </c>
      <c r="S6">
        <v>6.5263942000000005E-2</v>
      </c>
      <c r="T6">
        <v>6.2806723999999994E-2</v>
      </c>
      <c r="U6">
        <v>6.0397066999999999E-2</v>
      </c>
      <c r="V6">
        <v>5.8658383000000001E-2</v>
      </c>
      <c r="W6">
        <v>5.6318834999999998E-2</v>
      </c>
      <c r="X6">
        <v>5.4122191E-2</v>
      </c>
      <c r="Y6">
        <v>5.1553574999999997E-2</v>
      </c>
      <c r="Z6">
        <v>4.8562754999999999E-2</v>
      </c>
      <c r="AA6" s="142" t="s">
        <v>1675</v>
      </c>
    </row>
    <row r="7" spans="1:29">
      <c r="A7" t="s">
        <v>1311</v>
      </c>
      <c r="B7" t="s">
        <v>1278</v>
      </c>
      <c r="C7" t="s">
        <v>1160</v>
      </c>
      <c r="D7" t="s">
        <v>1160</v>
      </c>
      <c r="E7" t="s">
        <v>1680</v>
      </c>
      <c r="F7">
        <v>0.28922300000000001</v>
      </c>
      <c r="G7">
        <v>0.75320350000000003</v>
      </c>
      <c r="H7">
        <v>0.89483000000000001</v>
      </c>
      <c r="I7">
        <v>0.89364200000000005</v>
      </c>
      <c r="J7">
        <v>0.90310399999999902</v>
      </c>
      <c r="K7">
        <v>0.87654799999999999</v>
      </c>
      <c r="L7">
        <v>0.87466999999999995</v>
      </c>
      <c r="M7">
        <v>0.84727789999999903</v>
      </c>
      <c r="N7">
        <v>0.81185359999999995</v>
      </c>
      <c r="O7">
        <v>0.75647560000000003</v>
      </c>
      <c r="P7">
        <v>0.67924179999999901</v>
      </c>
      <c r="Q7">
        <v>0.59580668000000003</v>
      </c>
      <c r="R7">
        <v>0.52201485000000003</v>
      </c>
      <c r="S7">
        <v>0.47197817999999903</v>
      </c>
      <c r="T7">
        <v>0.454208209999999</v>
      </c>
      <c r="U7">
        <v>0.43678194999999898</v>
      </c>
      <c r="V7">
        <v>0.42420791000000002</v>
      </c>
      <c r="W7">
        <v>0.40728877999999902</v>
      </c>
      <c r="X7">
        <v>0.39140307000000002</v>
      </c>
      <c r="Y7">
        <v>0.37282722000000001</v>
      </c>
      <c r="Z7">
        <v>0.35119816999999998</v>
      </c>
      <c r="AA7" s="142" t="s">
        <v>1675</v>
      </c>
    </row>
    <row r="8" spans="1:29">
      <c r="A8" t="s">
        <v>1311</v>
      </c>
      <c r="B8" t="s">
        <v>1278</v>
      </c>
      <c r="C8" t="s">
        <v>1160</v>
      </c>
      <c r="D8" t="s">
        <v>1160</v>
      </c>
      <c r="E8" t="s">
        <v>1679</v>
      </c>
      <c r="F8" s="625">
        <v>7.0932000000000005E-4</v>
      </c>
      <c r="G8" s="625">
        <v>8.8642020000000003E-4</v>
      </c>
      <c r="H8">
        <v>1.014551E-3</v>
      </c>
      <c r="I8" s="625">
        <v>9.0952000000000003E-4</v>
      </c>
      <c r="J8" s="625">
        <v>8.7814899999999897E-4</v>
      </c>
      <c r="K8" s="625">
        <v>8.5232799999999996E-4</v>
      </c>
      <c r="L8" s="625">
        <v>8.5050100000000003E-4</v>
      </c>
      <c r="M8" s="625">
        <v>8.2386440000000003E-4</v>
      </c>
      <c r="N8" s="625">
        <v>7.8941910000000001E-4</v>
      </c>
      <c r="O8" s="625">
        <v>7.3557259999999997E-4</v>
      </c>
      <c r="P8" s="625">
        <v>6.604731E-4</v>
      </c>
      <c r="Q8" s="625">
        <v>5.7934334000000001E-4</v>
      </c>
      <c r="R8" s="625">
        <v>5.0759023999999995E-4</v>
      </c>
      <c r="S8" s="625">
        <v>4.43182989999999E-4</v>
      </c>
      <c r="T8" s="625">
        <v>3.89930339999999E-4</v>
      </c>
      <c r="U8" s="625">
        <v>3.4369510000000002E-4</v>
      </c>
      <c r="V8" s="625">
        <v>3.07175379999999E-4</v>
      </c>
      <c r="W8" s="625">
        <v>2.7250806E-4</v>
      </c>
      <c r="X8" s="625">
        <v>2.4294565E-4</v>
      </c>
      <c r="Y8" s="625">
        <v>2.1544406E-4</v>
      </c>
      <c r="Z8" s="625">
        <v>1.8950400999999999E-4</v>
      </c>
      <c r="AA8" s="142" t="s">
        <v>1675</v>
      </c>
    </row>
    <row r="9" spans="1:29">
      <c r="A9" t="s">
        <v>1311</v>
      </c>
      <c r="B9" t="s">
        <v>1278</v>
      </c>
      <c r="C9" t="s">
        <v>138</v>
      </c>
      <c r="D9" t="s">
        <v>138</v>
      </c>
      <c r="E9" t="s">
        <v>1690</v>
      </c>
      <c r="F9">
        <v>8.0839699999999994E-3</v>
      </c>
      <c r="G9" s="625">
        <v>7.4827499999999996E-4</v>
      </c>
      <c r="H9" s="625">
        <v>7.8646200000000003E-4</v>
      </c>
      <c r="I9" s="625">
        <v>5.5811499999999998E-4</v>
      </c>
      <c r="J9" s="625">
        <v>8.8758800000000003E-4</v>
      </c>
      <c r="K9">
        <v>1.101414E-3</v>
      </c>
      <c r="L9">
        <v>1.106912E-3</v>
      </c>
      <c r="M9">
        <v>1.0822679999999999E-3</v>
      </c>
      <c r="N9">
        <v>1.0384451999999899E-3</v>
      </c>
      <c r="O9">
        <v>1.0137047000000001E-3</v>
      </c>
      <c r="P9" s="625">
        <v>9.6732929999999995E-4</v>
      </c>
      <c r="Q9" s="625">
        <v>9.34141299999999E-4</v>
      </c>
      <c r="R9" s="625">
        <v>8.4496810000000001E-4</v>
      </c>
      <c r="S9" s="625">
        <v>7.5748489999999998E-4</v>
      </c>
      <c r="T9" s="625">
        <v>6.8945569999999997E-4</v>
      </c>
      <c r="U9" s="625">
        <v>6.5015989999999996E-4</v>
      </c>
      <c r="V9" s="625">
        <v>6.18195299999999E-4</v>
      </c>
      <c r="W9" s="625">
        <v>5.8596389999999998E-4</v>
      </c>
      <c r="X9" s="625">
        <v>5.6699020000000003E-4</v>
      </c>
      <c r="Y9" s="625">
        <v>5.5190569999999904E-4</v>
      </c>
      <c r="Z9" s="625">
        <v>5.4085750000000001E-4</v>
      </c>
      <c r="AA9" s="142" t="s">
        <v>1675</v>
      </c>
    </row>
    <row r="10" spans="1:29">
      <c r="A10" t="s">
        <v>1311</v>
      </c>
      <c r="B10" t="s">
        <v>1278</v>
      </c>
      <c r="C10" t="s">
        <v>138</v>
      </c>
      <c r="D10" t="s">
        <v>138</v>
      </c>
      <c r="E10" t="s">
        <v>1689</v>
      </c>
      <c r="F10">
        <v>0.58916900000000005</v>
      </c>
      <c r="G10">
        <v>0.41511299999999901</v>
      </c>
      <c r="H10">
        <v>0.498311</v>
      </c>
      <c r="I10">
        <v>0.46860299999999999</v>
      </c>
      <c r="J10">
        <v>0.43835229999999997</v>
      </c>
      <c r="K10">
        <v>0.57994400000000002</v>
      </c>
      <c r="L10">
        <v>0.63086589999999998</v>
      </c>
      <c r="M10">
        <v>0.66273550000000003</v>
      </c>
      <c r="N10">
        <v>0.68121419999999999</v>
      </c>
      <c r="O10">
        <v>0.71132269999999997</v>
      </c>
      <c r="P10">
        <v>0.74190789999999995</v>
      </c>
      <c r="Q10">
        <v>0.78754219999999997</v>
      </c>
      <c r="R10">
        <v>0.78267319999999996</v>
      </c>
      <c r="S10">
        <v>0.7700631</v>
      </c>
      <c r="T10">
        <v>0.76663439999999905</v>
      </c>
      <c r="U10">
        <v>0.78872359999999997</v>
      </c>
      <c r="V10">
        <v>0.8149516</v>
      </c>
      <c r="W10">
        <v>0.83600279999999905</v>
      </c>
      <c r="X10">
        <v>0.87197630000000004</v>
      </c>
      <c r="Y10">
        <v>0.91170059999999997</v>
      </c>
      <c r="Z10">
        <v>0.95682089999999997</v>
      </c>
      <c r="AA10" s="142" t="s">
        <v>1675</v>
      </c>
    </row>
    <row r="11" spans="1:29">
      <c r="A11" t="s">
        <v>1311</v>
      </c>
      <c r="B11" t="s">
        <v>1278</v>
      </c>
      <c r="C11" t="s">
        <v>138</v>
      </c>
      <c r="D11" t="s">
        <v>138</v>
      </c>
      <c r="E11" t="s">
        <v>1688</v>
      </c>
      <c r="F11">
        <v>0.58396999999999999</v>
      </c>
      <c r="G11">
        <v>6.5855000000000002E-3</v>
      </c>
      <c r="H11">
        <v>7.4901500000000001E-3</v>
      </c>
      <c r="I11">
        <v>9.3311000000000002E-3</v>
      </c>
      <c r="J11">
        <v>7.1903799999999997E-3</v>
      </c>
      <c r="K11">
        <v>9.6991600000000001E-3</v>
      </c>
      <c r="L11">
        <v>1.08154399999999E-2</v>
      </c>
      <c r="M11">
        <v>1.165414E-2</v>
      </c>
      <c r="N11">
        <v>1.22954519999999E-2</v>
      </c>
      <c r="O11">
        <v>1.318713E-2</v>
      </c>
      <c r="P11">
        <v>1.382916E-2</v>
      </c>
      <c r="Q11">
        <v>1.4679780999999999E-2</v>
      </c>
      <c r="R11">
        <v>1.4589009999999999E-2</v>
      </c>
      <c r="S11">
        <v>1.4353980000000001E-2</v>
      </c>
      <c r="T11">
        <v>1.429006E-2</v>
      </c>
      <c r="U11">
        <v>1.4701806E-2</v>
      </c>
      <c r="V11">
        <v>1.519072E-2</v>
      </c>
      <c r="W11">
        <v>1.5583100000000001E-2</v>
      </c>
      <c r="X11">
        <v>1.6253630000000002E-2</v>
      </c>
      <c r="Y11">
        <v>1.699409E-2</v>
      </c>
      <c r="Z11">
        <v>1.7835150000000001E-2</v>
      </c>
      <c r="AA11" s="142" t="s">
        <v>1675</v>
      </c>
    </row>
    <row r="12" spans="1:29">
      <c r="A12" t="s">
        <v>1311</v>
      </c>
      <c r="B12" t="s">
        <v>1278</v>
      </c>
      <c r="C12" t="s">
        <v>138</v>
      </c>
      <c r="D12" t="s">
        <v>138</v>
      </c>
      <c r="E12" t="s">
        <v>1682</v>
      </c>
      <c r="F12" s="625">
        <v>1.7593519999999999E-4</v>
      </c>
      <c r="G12" s="625">
        <v>1.9211479999999999E-5</v>
      </c>
      <c r="H12" s="625">
        <v>2.3394999999999999E-5</v>
      </c>
      <c r="I12" s="625">
        <v>3.4169950000000003E-5</v>
      </c>
      <c r="J12" s="625">
        <v>1.507798E-4</v>
      </c>
      <c r="K12" s="625">
        <v>2.0338809999999999E-4</v>
      </c>
      <c r="L12" s="625">
        <v>2.2679589999999999E-4</v>
      </c>
      <c r="M12" s="625">
        <v>2.4438299999999998E-4</v>
      </c>
      <c r="N12" s="625">
        <v>2.578309E-4</v>
      </c>
      <c r="O12" s="625">
        <v>2.765291E-4</v>
      </c>
      <c r="P12" s="625">
        <v>2.8999229999999998E-4</v>
      </c>
      <c r="Q12" s="625">
        <v>3.07829799999999E-4</v>
      </c>
      <c r="R12" s="625">
        <v>3.059262E-4</v>
      </c>
      <c r="S12" s="625">
        <v>3.00997699999999E-4</v>
      </c>
      <c r="T12" s="625">
        <v>2.9965720000000001E-4</v>
      </c>
      <c r="U12" s="625">
        <v>3.0829140000000001E-4</v>
      </c>
      <c r="V12" s="625">
        <v>3.185436E-4</v>
      </c>
      <c r="W12" s="625">
        <v>3.2677169999999997E-4</v>
      </c>
      <c r="X12" s="625">
        <v>3.4083259999999999E-4</v>
      </c>
      <c r="Y12" s="625">
        <v>3.563598E-4</v>
      </c>
      <c r="Z12" s="625">
        <v>3.7399649999999998E-4</v>
      </c>
      <c r="AA12" s="142" t="s">
        <v>1675</v>
      </c>
    </row>
    <row r="13" spans="1:29">
      <c r="A13" t="s">
        <v>1311</v>
      </c>
      <c r="B13" t="s">
        <v>1278</v>
      </c>
      <c r="C13" t="s">
        <v>138</v>
      </c>
      <c r="D13" t="s">
        <v>138</v>
      </c>
      <c r="E13" t="s">
        <v>1681</v>
      </c>
      <c r="F13" s="625">
        <v>4.6700600000000001E-6</v>
      </c>
      <c r="G13" s="625">
        <v>1.20719E-6</v>
      </c>
      <c r="H13" s="625">
        <v>1.2351100000000001E-6</v>
      </c>
      <c r="I13" s="625">
        <v>3.9589429999999996E-6</v>
      </c>
      <c r="J13" s="625">
        <v>2.7894259999999998E-6</v>
      </c>
      <c r="K13" s="625">
        <v>3.76267E-6</v>
      </c>
      <c r="L13" s="625">
        <v>4.1957229999999999E-6</v>
      </c>
      <c r="M13" s="625">
        <v>4.5210870000000001E-6</v>
      </c>
      <c r="N13" s="625">
        <v>4.7698690000000001E-6</v>
      </c>
      <c r="O13" s="625">
        <v>5.1157879999999999E-6</v>
      </c>
      <c r="P13" s="625">
        <v>5.3648559999999997E-6</v>
      </c>
      <c r="Q13" s="625">
        <v>5.6948449999999999E-6</v>
      </c>
      <c r="R13" s="625">
        <v>5.6596269999999997E-6</v>
      </c>
      <c r="S13" s="625">
        <v>5.5684549999999902E-6</v>
      </c>
      <c r="T13" s="625">
        <v>5.5436639999999998E-6</v>
      </c>
      <c r="U13" s="625">
        <v>5.7033850000000001E-6</v>
      </c>
      <c r="V13" s="625">
        <v>5.8930549999999998E-6</v>
      </c>
      <c r="W13" s="625">
        <v>6.045277E-6</v>
      </c>
      <c r="X13" s="625">
        <v>6.3053980000000002E-6</v>
      </c>
      <c r="Y13" s="625">
        <v>6.5926500000000003E-6</v>
      </c>
      <c r="Z13" s="625">
        <v>6.9189259999999901E-6</v>
      </c>
      <c r="AA13" s="142" t="s">
        <v>1675</v>
      </c>
    </row>
    <row r="14" spans="1:29">
      <c r="A14" t="s">
        <v>1311</v>
      </c>
      <c r="B14" t="s">
        <v>1278</v>
      </c>
      <c r="C14" t="s">
        <v>138</v>
      </c>
      <c r="D14" t="s">
        <v>138</v>
      </c>
      <c r="E14" t="s">
        <v>1680</v>
      </c>
      <c r="F14">
        <v>0.17168059999999999</v>
      </c>
      <c r="G14">
        <v>0.1425961</v>
      </c>
      <c r="H14">
        <v>0.15459049999999999</v>
      </c>
      <c r="I14">
        <v>0.20522979999999999</v>
      </c>
      <c r="J14">
        <v>0.19434649999999901</v>
      </c>
      <c r="K14">
        <v>0.24116660000000001</v>
      </c>
      <c r="L14">
        <v>0.26244479999999998</v>
      </c>
      <c r="M14">
        <v>0.2827964</v>
      </c>
      <c r="N14">
        <v>0.29835820000000002</v>
      </c>
      <c r="O14">
        <v>0.31999519999999998</v>
      </c>
      <c r="P14">
        <v>0.3355747</v>
      </c>
      <c r="Q14">
        <v>0.35621589999999997</v>
      </c>
      <c r="R14">
        <v>0.35401300000000002</v>
      </c>
      <c r="S14">
        <v>0.34831000000000001</v>
      </c>
      <c r="T14">
        <v>0.34675869999999998</v>
      </c>
      <c r="U14">
        <v>0.35675020000000002</v>
      </c>
      <c r="V14">
        <v>0.36861389999999999</v>
      </c>
      <c r="W14">
        <v>0.37813540000000001</v>
      </c>
      <c r="X14">
        <v>0.39440639999999899</v>
      </c>
      <c r="Y14">
        <v>0.41237429999999897</v>
      </c>
      <c r="Z14">
        <v>0.43278299999999997</v>
      </c>
      <c r="AA14" s="142" t="s">
        <v>1675</v>
      </c>
    </row>
    <row r="15" spans="1:29">
      <c r="A15" t="s">
        <v>1311</v>
      </c>
      <c r="B15" t="s">
        <v>1278</v>
      </c>
      <c r="C15" t="s">
        <v>138</v>
      </c>
      <c r="D15" t="s">
        <v>138</v>
      </c>
      <c r="E15" t="s">
        <v>1679</v>
      </c>
      <c r="F15">
        <v>1.0782659999999999E-2</v>
      </c>
      <c r="G15">
        <v>7.8155599999999992E-3</v>
      </c>
      <c r="H15">
        <v>6.7031499999999997E-3</v>
      </c>
      <c r="I15">
        <v>9.5007600000000005E-3</v>
      </c>
      <c r="J15">
        <v>8.3929699999999996E-3</v>
      </c>
      <c r="K15">
        <v>1.041489E-2</v>
      </c>
      <c r="L15">
        <v>1.046687E-2</v>
      </c>
      <c r="M15">
        <v>1.0233839999999999E-2</v>
      </c>
      <c r="N15">
        <v>9.8194619999999993E-3</v>
      </c>
      <c r="O15">
        <v>9.5855109999999997E-3</v>
      </c>
      <c r="P15">
        <v>9.1469819999999997E-3</v>
      </c>
      <c r="Q15">
        <v>8.8331690000000001E-3</v>
      </c>
      <c r="R15">
        <v>7.989955E-3</v>
      </c>
      <c r="S15">
        <v>7.1627180000000002E-3</v>
      </c>
      <c r="T15">
        <v>6.5194449999999996E-3</v>
      </c>
      <c r="U15">
        <v>6.1478510000000002E-3</v>
      </c>
      <c r="V15">
        <v>5.8456080000000004E-3</v>
      </c>
      <c r="W15">
        <v>5.5408319999999999E-3</v>
      </c>
      <c r="X15">
        <v>5.3614200000000004E-3</v>
      </c>
      <c r="Y15">
        <v>5.2187839999999997E-3</v>
      </c>
      <c r="Z15">
        <v>5.1143109999999999E-3</v>
      </c>
      <c r="AA15" s="142" t="s">
        <v>1675</v>
      </c>
    </row>
    <row r="16" spans="1:29">
      <c r="A16" t="s">
        <v>1311</v>
      </c>
      <c r="B16" t="s">
        <v>1278</v>
      </c>
      <c r="C16" t="s">
        <v>138</v>
      </c>
      <c r="D16" t="s">
        <v>138</v>
      </c>
      <c r="E16" t="s">
        <v>1678</v>
      </c>
      <c r="F16">
        <v>3.7004849999999999E-3</v>
      </c>
      <c r="G16" s="625">
        <v>1.4965449999999999E-4</v>
      </c>
      <c r="H16" s="625">
        <v>1.572728E-4</v>
      </c>
      <c r="I16" s="625">
        <v>1.11622899999999E-4</v>
      </c>
      <c r="J16" s="625">
        <v>1.6758809999999999E-4</v>
      </c>
      <c r="K16" s="625">
        <v>2.0796129999999999E-4</v>
      </c>
      <c r="L16" s="625">
        <v>2.089998E-4</v>
      </c>
      <c r="M16" s="625">
        <v>2.0434650000000001E-4</v>
      </c>
      <c r="N16" s="625">
        <v>1.960722E-4</v>
      </c>
      <c r="O16" s="625">
        <v>1.9140079999999999E-4</v>
      </c>
      <c r="P16" s="625">
        <v>1.8264440000000001E-4</v>
      </c>
      <c r="Q16" s="625">
        <v>1.7637832000000001E-4</v>
      </c>
      <c r="R16" s="625">
        <v>1.5954120000000001E-4</v>
      </c>
      <c r="S16" s="625">
        <v>1.4302329999999901E-4</v>
      </c>
      <c r="T16" s="625">
        <v>1.3017838E-4</v>
      </c>
      <c r="U16" s="625">
        <v>1.2275879000000001E-4</v>
      </c>
      <c r="V16" s="625">
        <v>1.167236E-4</v>
      </c>
      <c r="W16" s="625">
        <v>1.1063780000000001E-4</v>
      </c>
      <c r="X16" s="625">
        <v>1.0705519999999899E-4</v>
      </c>
      <c r="Y16" s="625">
        <v>1.0420729999999999E-4</v>
      </c>
      <c r="Z16" s="625">
        <v>1.0212115E-4</v>
      </c>
      <c r="AA16" s="142" t="s">
        <v>1675</v>
      </c>
    </row>
    <row r="17" spans="1:27">
      <c r="A17" t="s">
        <v>1311</v>
      </c>
      <c r="B17" t="s">
        <v>1278</v>
      </c>
      <c r="C17" t="s">
        <v>138</v>
      </c>
      <c r="D17" t="s">
        <v>138</v>
      </c>
      <c r="E17" t="s">
        <v>1676</v>
      </c>
      <c r="F17">
        <v>7.5373899999999994E-2</v>
      </c>
      <c r="G17">
        <v>5.7935500000000001E-2</v>
      </c>
      <c r="H17">
        <v>4.9386399999999997E-2</v>
      </c>
      <c r="I17">
        <v>6.0890699999999999E-2</v>
      </c>
      <c r="J17">
        <v>5.7648999999999999E-2</v>
      </c>
      <c r="K17">
        <v>7.1537099999999895E-2</v>
      </c>
      <c r="L17">
        <v>7.1894009999999994E-2</v>
      </c>
      <c r="M17">
        <v>7.0293549999999996E-2</v>
      </c>
      <c r="N17">
        <v>6.7447199999999999E-2</v>
      </c>
      <c r="O17">
        <v>6.5840339999999997E-2</v>
      </c>
      <c r="P17">
        <v>6.2828229999999999E-2</v>
      </c>
      <c r="Q17">
        <v>6.0672589999999998E-2</v>
      </c>
      <c r="R17">
        <v>5.4880869999999998E-2</v>
      </c>
      <c r="S17">
        <v>4.9198730000000003E-2</v>
      </c>
      <c r="T17">
        <v>4.4780260000000002E-2</v>
      </c>
      <c r="U17">
        <v>4.222795E-2</v>
      </c>
      <c r="V17">
        <v>4.0151899999999997E-2</v>
      </c>
      <c r="W17">
        <v>3.8058450000000001E-2</v>
      </c>
      <c r="X17">
        <v>3.6826129999999999E-2</v>
      </c>
      <c r="Y17">
        <v>3.5846389999999999E-2</v>
      </c>
      <c r="Z17">
        <v>3.5128819999999998E-2</v>
      </c>
      <c r="AA17" s="142" t="s">
        <v>1675</v>
      </c>
    </row>
    <row r="18" spans="1:27">
      <c r="A18" t="s">
        <v>1311</v>
      </c>
      <c r="B18" t="s">
        <v>1278</v>
      </c>
      <c r="C18" t="s">
        <v>134</v>
      </c>
      <c r="D18" t="s">
        <v>134</v>
      </c>
      <c r="E18" t="s">
        <v>1690</v>
      </c>
      <c r="F18">
        <v>2.3817079999999902E-3</v>
      </c>
      <c r="G18" s="625">
        <v>5.3365599999999997E-4</v>
      </c>
      <c r="H18" s="625">
        <v>8.4490699999999999E-4</v>
      </c>
      <c r="I18" s="625">
        <v>4.8926299999999998E-4</v>
      </c>
      <c r="J18" s="625">
        <v>5.37727E-4</v>
      </c>
      <c r="K18" s="625">
        <v>5.8707889999999997E-4</v>
      </c>
      <c r="L18" s="625">
        <v>6.7485139999999999E-4</v>
      </c>
      <c r="M18" s="625">
        <v>8.0613509999999996E-4</v>
      </c>
      <c r="N18">
        <v>1.0262043999999899E-3</v>
      </c>
      <c r="O18">
        <v>1.2723572000000001E-3</v>
      </c>
      <c r="P18">
        <v>1.5193018000000001E-3</v>
      </c>
      <c r="Q18">
        <v>1.7087579599999901E-3</v>
      </c>
      <c r="R18">
        <v>1.8221396E-3</v>
      </c>
      <c r="S18">
        <v>1.8196309999999999E-3</v>
      </c>
      <c r="T18">
        <v>1.77597499999999E-3</v>
      </c>
      <c r="U18">
        <v>1.7212219999999999E-3</v>
      </c>
      <c r="V18">
        <v>1.6691269999999901E-3</v>
      </c>
      <c r="W18">
        <v>1.6105920000000001E-3</v>
      </c>
      <c r="X18">
        <v>1.5760889999999999E-3</v>
      </c>
      <c r="Y18">
        <v>1.5515589999999899E-3</v>
      </c>
      <c r="Z18">
        <v>1.55164E-3</v>
      </c>
      <c r="AA18" s="142" t="s">
        <v>1675</v>
      </c>
    </row>
    <row r="19" spans="1:27">
      <c r="A19" t="s">
        <v>1311</v>
      </c>
      <c r="B19" t="s">
        <v>1278</v>
      </c>
      <c r="C19" t="s">
        <v>134</v>
      </c>
      <c r="D19" t="s">
        <v>134</v>
      </c>
      <c r="E19" t="s">
        <v>1689</v>
      </c>
      <c r="F19">
        <v>0.1735816</v>
      </c>
      <c r="G19">
        <v>0.28367799999999999</v>
      </c>
      <c r="H19">
        <v>0.48579600000000001</v>
      </c>
      <c r="I19">
        <v>0.28238999999999997</v>
      </c>
      <c r="J19">
        <v>0.328486</v>
      </c>
      <c r="K19">
        <v>0.38236160000000002</v>
      </c>
      <c r="L19">
        <v>0.47574509999999998</v>
      </c>
      <c r="M19">
        <v>0.61059829999999904</v>
      </c>
      <c r="N19">
        <v>0.832677</v>
      </c>
      <c r="O19">
        <v>1.1043504</v>
      </c>
      <c r="P19">
        <v>1.4413275999999999</v>
      </c>
      <c r="Q19">
        <v>1.78190472</v>
      </c>
      <c r="R19">
        <v>2.0876798000000001</v>
      </c>
      <c r="S19">
        <v>2.288122</v>
      </c>
      <c r="T19">
        <v>2.4426479999999899</v>
      </c>
      <c r="U19">
        <v>2.5827629999999999</v>
      </c>
      <c r="V19">
        <v>2.7216870000000002</v>
      </c>
      <c r="W19">
        <v>2.8422670000000001</v>
      </c>
      <c r="X19">
        <v>2.9981429999999998</v>
      </c>
      <c r="Y19">
        <v>3.1702789999999998</v>
      </c>
      <c r="Z19">
        <v>3.3953199999999999</v>
      </c>
      <c r="AA19" s="142" t="s">
        <v>1675</v>
      </c>
    </row>
    <row r="20" spans="1:27">
      <c r="A20" t="s">
        <v>1311</v>
      </c>
      <c r="B20" t="s">
        <v>1278</v>
      </c>
      <c r="C20" t="s">
        <v>134</v>
      </c>
      <c r="D20" t="s">
        <v>134</v>
      </c>
      <c r="E20" t="s">
        <v>1688</v>
      </c>
      <c r="F20">
        <v>0.17205009999999901</v>
      </c>
      <c r="G20">
        <v>4.19075E-3</v>
      </c>
      <c r="H20">
        <v>6.8748400000000001E-3</v>
      </c>
      <c r="I20">
        <v>4.9236499999999999E-3</v>
      </c>
      <c r="J20">
        <v>5.0263699999999996E-3</v>
      </c>
      <c r="K20">
        <v>5.9652939999999899E-3</v>
      </c>
      <c r="L20">
        <v>7.6083540000000003E-3</v>
      </c>
      <c r="M20">
        <v>1.0016255E-2</v>
      </c>
      <c r="N20">
        <v>1.40199449999999E-2</v>
      </c>
      <c r="O20">
        <v>1.9098529999999999E-2</v>
      </c>
      <c r="P20">
        <v>2.5062129999999998E-2</v>
      </c>
      <c r="Q20">
        <v>3.0984169499999999E-2</v>
      </c>
      <c r="R20">
        <v>3.630104E-2</v>
      </c>
      <c r="S20">
        <v>3.9786330000000002E-2</v>
      </c>
      <c r="T20">
        <v>4.2473299999999999E-2</v>
      </c>
      <c r="U20">
        <v>4.4909659999999997E-2</v>
      </c>
      <c r="V20">
        <v>4.7325289999999999E-2</v>
      </c>
      <c r="W20">
        <v>4.9421970000000003E-2</v>
      </c>
      <c r="X20">
        <v>5.2132390000000001E-2</v>
      </c>
      <c r="Y20">
        <v>5.5125429999999899E-2</v>
      </c>
      <c r="Z20">
        <v>5.9038529999999999E-2</v>
      </c>
      <c r="AA20" s="142" t="s">
        <v>1675</v>
      </c>
    </row>
    <row r="21" spans="1:27">
      <c r="A21" t="s">
        <v>1311</v>
      </c>
      <c r="B21" t="s">
        <v>1278</v>
      </c>
      <c r="C21" t="s">
        <v>134</v>
      </c>
      <c r="D21" t="s">
        <v>134</v>
      </c>
      <c r="E21" t="s">
        <v>1682</v>
      </c>
      <c r="F21" s="625">
        <v>5.1834349999999901E-5</v>
      </c>
      <c r="G21" s="625">
        <v>1.1410389999999999E-5</v>
      </c>
      <c r="H21" s="625">
        <v>2.0350300000000001E-5</v>
      </c>
      <c r="I21" s="625">
        <v>1.7389779999999999E-5</v>
      </c>
      <c r="J21" s="625">
        <v>1.12988799999999E-4</v>
      </c>
      <c r="K21" s="625">
        <v>1.3409509E-4</v>
      </c>
      <c r="L21" s="625">
        <v>1.7103022000000001E-4</v>
      </c>
      <c r="M21" s="625">
        <v>2.2515742999999999E-4</v>
      </c>
      <c r="N21" s="625">
        <v>3.1515713999999997E-4</v>
      </c>
      <c r="O21" s="625">
        <v>4.2931991E-4</v>
      </c>
      <c r="P21" s="625">
        <v>5.6337835999999998E-4</v>
      </c>
      <c r="Q21" s="625">
        <v>6.9649943999999895E-4</v>
      </c>
      <c r="R21" s="625">
        <v>8.1601999999999998E-4</v>
      </c>
      <c r="S21" s="625">
        <v>8.9436680000000001E-4</v>
      </c>
      <c r="T21" s="625">
        <v>9.5476809999999997E-4</v>
      </c>
      <c r="U21">
        <v>1.0095344E-3</v>
      </c>
      <c r="V21">
        <v>1.0638359E-3</v>
      </c>
      <c r="W21">
        <v>1.1109690000000001E-3</v>
      </c>
      <c r="X21">
        <v>1.171896E-3</v>
      </c>
      <c r="Y21">
        <v>1.239179E-3</v>
      </c>
      <c r="Z21">
        <v>1.3271429999999901E-3</v>
      </c>
      <c r="AA21" s="142" t="s">
        <v>1675</v>
      </c>
    </row>
    <row r="22" spans="1:27">
      <c r="A22" t="s">
        <v>1311</v>
      </c>
      <c r="B22" t="s">
        <v>1278</v>
      </c>
      <c r="C22" t="s">
        <v>134</v>
      </c>
      <c r="D22" t="s">
        <v>134</v>
      </c>
      <c r="E22" t="s">
        <v>1681</v>
      </c>
      <c r="F22" s="625">
        <v>1.3758969999999999E-6</v>
      </c>
      <c r="G22" s="625">
        <v>8.24964E-7</v>
      </c>
      <c r="H22" s="625">
        <v>1.204089E-6</v>
      </c>
      <c r="I22" s="625">
        <v>2.3857400000000001E-6</v>
      </c>
      <c r="J22" s="625">
        <v>2.090296E-6</v>
      </c>
      <c r="K22" s="625">
        <v>2.4807580000000001E-6</v>
      </c>
      <c r="L22" s="625">
        <v>3.1640530000000001E-6</v>
      </c>
      <c r="M22" s="625">
        <v>4.165418E-6</v>
      </c>
      <c r="N22" s="625">
        <v>5.8304129999999998E-6</v>
      </c>
      <c r="O22" s="625">
        <v>7.9424179999999996E-6</v>
      </c>
      <c r="P22" s="625">
        <v>1.0422473E-5</v>
      </c>
      <c r="Q22" s="625">
        <v>1.2885245E-5</v>
      </c>
      <c r="R22" s="625">
        <v>1.5096354000000001E-5</v>
      </c>
      <c r="S22" s="625">
        <v>1.6545770000000001E-5</v>
      </c>
      <c r="T22" s="625">
        <v>1.766319E-5</v>
      </c>
      <c r="U22" s="625">
        <v>1.8676380000000002E-5</v>
      </c>
      <c r="V22" s="625">
        <v>1.9680960000000001E-5</v>
      </c>
      <c r="W22" s="625">
        <v>2.0552900000000001E-5</v>
      </c>
      <c r="X22" s="625">
        <v>2.168006E-5</v>
      </c>
      <c r="Y22" s="625">
        <v>2.2924800000000001E-5</v>
      </c>
      <c r="Z22" s="625">
        <v>2.4552109999999999E-5</v>
      </c>
      <c r="AA22" s="142" t="s">
        <v>1675</v>
      </c>
    </row>
    <row r="23" spans="1:27">
      <c r="A23" t="s">
        <v>1311</v>
      </c>
      <c r="B23" t="s">
        <v>1278</v>
      </c>
      <c r="C23" t="s">
        <v>134</v>
      </c>
      <c r="D23" t="s">
        <v>134</v>
      </c>
      <c r="E23" t="s">
        <v>1680</v>
      </c>
      <c r="F23">
        <v>5.0580750000000001E-2</v>
      </c>
      <c r="G23">
        <v>9.7446699999999997E-2</v>
      </c>
      <c r="H23">
        <v>0.15070829999999999</v>
      </c>
      <c r="I23">
        <v>0.1236757</v>
      </c>
      <c r="J23">
        <v>0.1456365</v>
      </c>
      <c r="K23">
        <v>0.15900270999999999</v>
      </c>
      <c r="L23">
        <v>0.19791319999999901</v>
      </c>
      <c r="M23">
        <v>0.26054878999999997</v>
      </c>
      <c r="N23">
        <v>0.36469522999999998</v>
      </c>
      <c r="O23">
        <v>0.49680294999999902</v>
      </c>
      <c r="P23">
        <v>0.65193155000000003</v>
      </c>
      <c r="Q23">
        <v>0.805979839999999</v>
      </c>
      <c r="R23">
        <v>0.94428500000000004</v>
      </c>
      <c r="S23">
        <v>1.0349478000000001</v>
      </c>
      <c r="T23">
        <v>1.1048419999999901</v>
      </c>
      <c r="U23">
        <v>1.1682185</v>
      </c>
      <c r="V23">
        <v>1.2310559999999999</v>
      </c>
      <c r="W23">
        <v>1.285595</v>
      </c>
      <c r="X23">
        <v>1.3561000000000001</v>
      </c>
      <c r="Y23">
        <v>1.433959</v>
      </c>
      <c r="Z23">
        <v>1.53574899999999</v>
      </c>
      <c r="AA23" s="142" t="s">
        <v>1675</v>
      </c>
    </row>
    <row r="24" spans="1:27">
      <c r="A24" t="s">
        <v>1311</v>
      </c>
      <c r="B24" t="s">
        <v>1278</v>
      </c>
      <c r="C24" t="s">
        <v>134</v>
      </c>
      <c r="D24" t="s">
        <v>134</v>
      </c>
      <c r="E24" t="s">
        <v>1679</v>
      </c>
      <c r="F24">
        <v>3.1767969999999999E-3</v>
      </c>
      <c r="G24">
        <v>5.3409499999999997E-3</v>
      </c>
      <c r="H24">
        <v>6.5348000000000003E-3</v>
      </c>
      <c r="I24">
        <v>5.7253599999999997E-3</v>
      </c>
      <c r="J24">
        <v>6.2893799999999998E-3</v>
      </c>
      <c r="K24">
        <v>6.8666200000000004E-3</v>
      </c>
      <c r="L24">
        <v>7.8932240000000008E-3</v>
      </c>
      <c r="M24">
        <v>9.4287610000000008E-3</v>
      </c>
      <c r="N24">
        <v>1.2002742E-2</v>
      </c>
      <c r="O24">
        <v>1.4881808999999999E-2</v>
      </c>
      <c r="P24">
        <v>1.77701329999999E-2</v>
      </c>
      <c r="Q24">
        <v>1.9986058000000001E-2</v>
      </c>
      <c r="R24">
        <v>2.1312202999999998E-2</v>
      </c>
      <c r="S24">
        <v>2.1282860000000001E-2</v>
      </c>
      <c r="T24">
        <v>2.07722399999999E-2</v>
      </c>
      <c r="U24">
        <v>2.013185E-2</v>
      </c>
      <c r="V24">
        <v>1.952251E-2</v>
      </c>
      <c r="W24">
        <v>1.8837880000000001E-2</v>
      </c>
      <c r="X24">
        <v>1.8434329999999999E-2</v>
      </c>
      <c r="Y24">
        <v>1.8147420000000001E-2</v>
      </c>
      <c r="Z24">
        <v>1.8148339999999999E-2</v>
      </c>
      <c r="AA24" s="142" t="s">
        <v>1675</v>
      </c>
    </row>
    <row r="25" spans="1:27">
      <c r="A25" t="s">
        <v>1311</v>
      </c>
      <c r="B25" t="s">
        <v>1278</v>
      </c>
      <c r="C25" t="s">
        <v>134</v>
      </c>
      <c r="D25" t="s">
        <v>134</v>
      </c>
      <c r="E25" t="s">
        <v>1678</v>
      </c>
      <c r="F25">
        <v>1.0902421E-3</v>
      </c>
      <c r="G25" s="625">
        <v>1.065879E-4</v>
      </c>
      <c r="H25" s="625">
        <v>1.687444E-4</v>
      </c>
      <c r="I25" s="625">
        <v>9.2615599999999995E-5</v>
      </c>
      <c r="J25" s="625">
        <v>1.073047E-4</v>
      </c>
      <c r="K25" s="625">
        <v>1.1715308E-4</v>
      </c>
      <c r="L25" s="625">
        <v>1.3466824E-4</v>
      </c>
      <c r="M25" s="625">
        <v>1.6086633E-4</v>
      </c>
      <c r="N25" s="625">
        <v>2.0478164000000001E-4</v>
      </c>
      <c r="O25" s="625">
        <v>2.5390196000000002E-4</v>
      </c>
      <c r="P25" s="625">
        <v>3.0318049E-4</v>
      </c>
      <c r="Q25" s="625">
        <v>3.40987178E-4</v>
      </c>
      <c r="R25" s="625">
        <v>3.6361259999999899E-4</v>
      </c>
      <c r="S25" s="625">
        <v>3.6311230000000001E-4</v>
      </c>
      <c r="T25" s="625">
        <v>3.5440029999999999E-4</v>
      </c>
      <c r="U25" s="625">
        <v>3.4347419999999999E-4</v>
      </c>
      <c r="V25" s="625">
        <v>3.3307829999999999E-4</v>
      </c>
      <c r="W25" s="625">
        <v>3.213976E-4</v>
      </c>
      <c r="X25" s="625">
        <v>3.1451249999999998E-4</v>
      </c>
      <c r="Y25" s="625">
        <v>3.0961740000000001E-4</v>
      </c>
      <c r="Z25" s="625">
        <v>3.0963319999999998E-4</v>
      </c>
      <c r="AA25" s="142" t="s">
        <v>1675</v>
      </c>
    </row>
    <row r="26" spans="1:27">
      <c r="A26" t="s">
        <v>1311</v>
      </c>
      <c r="B26" t="s">
        <v>1278</v>
      </c>
      <c r="C26" t="s">
        <v>134</v>
      </c>
      <c r="D26" t="s">
        <v>134</v>
      </c>
      <c r="E26" t="s">
        <v>1676</v>
      </c>
      <c r="F26">
        <v>2.2206779999999999E-2</v>
      </c>
      <c r="G26">
        <v>3.9591599999999998E-2</v>
      </c>
      <c r="H26">
        <v>4.8146099999999997E-2</v>
      </c>
      <c r="I26">
        <v>3.6693999999999997E-2</v>
      </c>
      <c r="J26">
        <v>4.3200099999999998E-2</v>
      </c>
      <c r="K26">
        <v>4.7164999999999999E-2</v>
      </c>
      <c r="L26">
        <v>5.4216449999999999E-2</v>
      </c>
      <c r="M26">
        <v>6.4763639999999997E-2</v>
      </c>
      <c r="N26">
        <v>8.2443489999999994E-2</v>
      </c>
      <c r="O26">
        <v>0.10221907</v>
      </c>
      <c r="P26">
        <v>0.12205805</v>
      </c>
      <c r="Q26">
        <v>0.13727885300000001</v>
      </c>
      <c r="R26">
        <v>0.14638775999999901</v>
      </c>
      <c r="S26">
        <v>0.14618629999999999</v>
      </c>
      <c r="T26">
        <v>0.1426789</v>
      </c>
      <c r="U26">
        <v>0.13828009999999999</v>
      </c>
      <c r="V26">
        <v>0.13409469999999901</v>
      </c>
      <c r="W26">
        <v>0.12939229999999999</v>
      </c>
      <c r="X26">
        <v>0.12662029999999999</v>
      </c>
      <c r="Y26">
        <v>0.1246496</v>
      </c>
      <c r="Z26">
        <v>0.124656</v>
      </c>
      <c r="AA26" s="142" t="s">
        <v>1675</v>
      </c>
    </row>
    <row r="28" spans="1:27">
      <c r="A28" s="563" t="s">
        <v>1737</v>
      </c>
      <c r="B28" s="562"/>
      <c r="C28" s="562"/>
      <c r="D28" s="562"/>
      <c r="E28" s="562"/>
      <c r="F28" s="562"/>
      <c r="G28" s="562"/>
      <c r="H28" s="562"/>
      <c r="I28" s="562"/>
      <c r="J28" s="562"/>
      <c r="K28" s="562"/>
      <c r="L28" s="562"/>
      <c r="M28" s="562"/>
      <c r="N28" s="562"/>
      <c r="O28" s="562"/>
      <c r="P28" s="562"/>
      <c r="Q28" s="562"/>
      <c r="R28" s="562"/>
      <c r="S28" s="562"/>
      <c r="T28" s="562"/>
      <c r="U28" s="562"/>
      <c r="V28" s="562"/>
      <c r="W28" s="562"/>
      <c r="X28" s="626"/>
      <c r="Y28" s="562"/>
      <c r="Z28" s="626"/>
    </row>
    <row r="29" spans="1:27">
      <c r="A29" s="1" t="s">
        <v>1338</v>
      </c>
      <c r="B29" s="1" t="s">
        <v>1337</v>
      </c>
      <c r="C29" s="1" t="s">
        <v>1336</v>
      </c>
      <c r="D29" s="1" t="s">
        <v>1671</v>
      </c>
      <c r="E29" s="1">
        <v>1990</v>
      </c>
      <c r="F29" s="1">
        <v>2005</v>
      </c>
      <c r="G29" s="1">
        <v>2010</v>
      </c>
      <c r="H29" s="1">
        <v>2015</v>
      </c>
      <c r="I29" s="7">
        <v>2021</v>
      </c>
      <c r="J29" s="1">
        <v>2025</v>
      </c>
      <c r="K29" s="1">
        <v>2030</v>
      </c>
      <c r="L29" s="1">
        <v>2035</v>
      </c>
      <c r="M29" s="1">
        <v>2040</v>
      </c>
      <c r="N29" s="1">
        <v>2045</v>
      </c>
      <c r="O29" s="1">
        <v>2050</v>
      </c>
      <c r="P29" s="1">
        <v>2055</v>
      </c>
      <c r="Q29" s="1">
        <v>2060</v>
      </c>
      <c r="R29" s="1">
        <v>2065</v>
      </c>
      <c r="S29" s="1">
        <v>2070</v>
      </c>
      <c r="T29" s="1">
        <v>2075</v>
      </c>
      <c r="U29" s="1">
        <v>2080</v>
      </c>
      <c r="V29" s="1">
        <v>2085</v>
      </c>
      <c r="W29" s="1">
        <v>2090</v>
      </c>
      <c r="X29" s="1">
        <v>2095</v>
      </c>
      <c r="Y29" s="1">
        <v>2100</v>
      </c>
      <c r="Z29" s="550" t="s">
        <v>22</v>
      </c>
    </row>
    <row r="30" spans="1:27">
      <c r="A30" t="s">
        <v>1311</v>
      </c>
      <c r="B30" t="s">
        <v>1278</v>
      </c>
      <c r="C30" t="s">
        <v>445</v>
      </c>
      <c r="D30" t="s">
        <v>1721</v>
      </c>
      <c r="E30">
        <v>3.6370610000000001</v>
      </c>
      <c r="F30">
        <v>3.7066939999999899</v>
      </c>
      <c r="G30">
        <v>4.636895</v>
      </c>
      <c r="H30">
        <v>4.6559200000000001</v>
      </c>
      <c r="I30">
        <v>4.092238</v>
      </c>
      <c r="J30">
        <v>4.1765330000000001</v>
      </c>
      <c r="K30">
        <v>4.2380279999999999</v>
      </c>
      <c r="L30">
        <v>4.3059200000000004</v>
      </c>
      <c r="M30">
        <v>4.3529070000000001</v>
      </c>
      <c r="N30">
        <v>4.3730459999999898</v>
      </c>
      <c r="O30">
        <v>4.3758270000000001</v>
      </c>
      <c r="P30">
        <v>4.3634779999999997</v>
      </c>
      <c r="Q30">
        <v>4.3278169999999996</v>
      </c>
      <c r="R30">
        <v>4.2833639999999997</v>
      </c>
      <c r="S30">
        <v>4.2386539999999897</v>
      </c>
      <c r="T30">
        <v>4.1972069999999997</v>
      </c>
      <c r="U30">
        <v>4.1616030000000004</v>
      </c>
      <c r="V30">
        <v>4.1290500000000003</v>
      </c>
      <c r="W30">
        <v>4.0995609999999996</v>
      </c>
      <c r="X30">
        <v>4.0784019999999996</v>
      </c>
      <c r="Y30">
        <v>4.0649009999999999</v>
      </c>
      <c r="Z30" s="142" t="s">
        <v>1675</v>
      </c>
    </row>
    <row r="31" spans="1:27">
      <c r="A31" t="s">
        <v>1311</v>
      </c>
      <c r="B31" t="s">
        <v>1278</v>
      </c>
      <c r="C31" t="s">
        <v>445</v>
      </c>
      <c r="D31" t="s">
        <v>1701</v>
      </c>
      <c r="E31">
        <v>5.2417560000000002E-2</v>
      </c>
      <c r="F31">
        <v>5.5593190000000001E-2</v>
      </c>
      <c r="G31">
        <v>7.0192149999999995E-2</v>
      </c>
      <c r="H31">
        <v>7.3733069999999998E-2</v>
      </c>
      <c r="I31">
        <v>6.332111E-2</v>
      </c>
      <c r="J31">
        <v>6.4625619999999995E-2</v>
      </c>
      <c r="K31">
        <v>6.5577150000000001E-2</v>
      </c>
      <c r="L31">
        <v>6.662759E-2</v>
      </c>
      <c r="M31">
        <v>6.7354659999999997E-2</v>
      </c>
      <c r="N31">
        <v>6.7666219999999999E-2</v>
      </c>
      <c r="O31">
        <v>6.7709340000000007E-2</v>
      </c>
      <c r="P31">
        <v>6.7518239999999993E-2</v>
      </c>
      <c r="Q31">
        <v>6.6966449999999997E-2</v>
      </c>
      <c r="R31">
        <v>6.6278719999999999E-2</v>
      </c>
      <c r="S31">
        <v>6.5586770000000003E-2</v>
      </c>
      <c r="T31">
        <v>6.4945550000000005E-2</v>
      </c>
      <c r="U31">
        <v>6.4394590000000002E-2</v>
      </c>
      <c r="V31">
        <v>6.3890749999999996E-2</v>
      </c>
      <c r="W31">
        <v>6.3434539999999998E-2</v>
      </c>
      <c r="X31">
        <v>6.3107119999999906E-2</v>
      </c>
      <c r="Y31">
        <v>6.2898170000000003E-2</v>
      </c>
      <c r="Z31" s="142" t="s">
        <v>1675</v>
      </c>
    </row>
    <row r="32" spans="1:27">
      <c r="A32" t="s">
        <v>1311</v>
      </c>
      <c r="B32" t="s">
        <v>1278</v>
      </c>
      <c r="C32" t="s">
        <v>445</v>
      </c>
      <c r="D32" t="s">
        <v>1709</v>
      </c>
      <c r="E32">
        <v>0.37744559999999999</v>
      </c>
      <c r="F32">
        <v>0.43312040000000002</v>
      </c>
      <c r="G32">
        <v>0.54390969999999905</v>
      </c>
      <c r="H32">
        <v>0.57609940000000004</v>
      </c>
      <c r="I32">
        <v>0.52977870000000005</v>
      </c>
      <c r="J32">
        <v>0.54321339999999996</v>
      </c>
      <c r="K32">
        <v>0.55444249999999995</v>
      </c>
      <c r="L32">
        <v>0.56664519999999996</v>
      </c>
      <c r="M32">
        <v>0.57622529999999905</v>
      </c>
      <c r="N32">
        <v>0.58234519999999901</v>
      </c>
      <c r="O32">
        <v>0.58341169999999998</v>
      </c>
      <c r="P32">
        <v>0.58176549999999905</v>
      </c>
      <c r="Q32">
        <v>0.57701099999999905</v>
      </c>
      <c r="R32">
        <v>0.5710847</v>
      </c>
      <c r="S32">
        <v>0.56512299999999904</v>
      </c>
      <c r="T32">
        <v>0.55959809999999999</v>
      </c>
      <c r="U32">
        <v>0.5548497</v>
      </c>
      <c r="V32">
        <v>0.55051019999999995</v>
      </c>
      <c r="W32">
        <v>0.54657880000000003</v>
      </c>
      <c r="X32">
        <v>0.54375790000000002</v>
      </c>
      <c r="Y32">
        <v>0.54195689999999996</v>
      </c>
      <c r="Z32" s="142" t="s">
        <v>1675</v>
      </c>
    </row>
    <row r="33" spans="1:26">
      <c r="A33" t="s">
        <v>1311</v>
      </c>
      <c r="B33" t="s">
        <v>1278</v>
      </c>
      <c r="C33" t="s">
        <v>445</v>
      </c>
      <c r="D33" t="s">
        <v>1720</v>
      </c>
      <c r="E33">
        <v>3.0848549999999999E-2</v>
      </c>
      <c r="F33">
        <v>4.7142530000000002E-2</v>
      </c>
      <c r="G33">
        <v>6.5916429999999998E-2</v>
      </c>
      <c r="H33">
        <v>7.0330989999999996E-2</v>
      </c>
      <c r="I33">
        <v>6.6280149999999996E-2</v>
      </c>
      <c r="J33">
        <v>6.7960789999999993E-2</v>
      </c>
      <c r="K33">
        <v>6.936581E-2</v>
      </c>
      <c r="L33">
        <v>7.0892419999999998E-2</v>
      </c>
      <c r="M33">
        <v>7.2091080000000002E-2</v>
      </c>
      <c r="N33">
        <v>7.2856569999999996E-2</v>
      </c>
      <c r="O33">
        <v>7.2990109999999997E-2</v>
      </c>
      <c r="P33">
        <v>7.2784119999999994E-2</v>
      </c>
      <c r="Q33">
        <v>7.2189290000000003E-2</v>
      </c>
      <c r="R33">
        <v>7.1447769999999994E-2</v>
      </c>
      <c r="S33">
        <v>7.0702119999999993E-2</v>
      </c>
      <c r="T33">
        <v>7.0010680000000006E-2</v>
      </c>
      <c r="U33">
        <v>6.9416820000000004E-2</v>
      </c>
      <c r="V33">
        <v>6.8873710000000005E-2</v>
      </c>
      <c r="W33">
        <v>6.8381910000000004E-2</v>
      </c>
      <c r="X33">
        <v>6.8028969999999994E-2</v>
      </c>
      <c r="Y33">
        <v>6.7803779999999994E-2</v>
      </c>
      <c r="Z33" s="142" t="s">
        <v>1675</v>
      </c>
    </row>
    <row r="34" spans="1:26">
      <c r="A34" t="s">
        <v>1311</v>
      </c>
      <c r="B34" t="s">
        <v>1278</v>
      </c>
      <c r="C34" t="s">
        <v>445</v>
      </c>
      <c r="D34" t="s">
        <v>1706</v>
      </c>
      <c r="E34">
        <v>2.408223E-2</v>
      </c>
      <c r="F34">
        <v>2.5528969999999901E-2</v>
      </c>
      <c r="G34">
        <v>3.220717E-2</v>
      </c>
      <c r="H34">
        <v>3.2118960000000002E-2</v>
      </c>
      <c r="I34">
        <v>2.9379840000000001E-2</v>
      </c>
      <c r="J34">
        <v>3.0124850000000002E-2</v>
      </c>
      <c r="K34">
        <v>3.074758E-2</v>
      </c>
      <c r="L34">
        <v>3.1424290000000001E-2</v>
      </c>
      <c r="M34">
        <v>3.1955609999999898E-2</v>
      </c>
      <c r="N34">
        <v>3.2294969999999999E-2</v>
      </c>
      <c r="O34">
        <v>3.2354129999999898E-2</v>
      </c>
      <c r="P34">
        <v>3.2262850000000003E-2</v>
      </c>
      <c r="Q34">
        <v>3.199917E-2</v>
      </c>
      <c r="R34">
        <v>3.1670530000000002E-2</v>
      </c>
      <c r="S34">
        <v>3.1339909999999999E-2</v>
      </c>
      <c r="T34">
        <v>3.103349E-2</v>
      </c>
      <c r="U34">
        <v>3.0770209999999999E-2</v>
      </c>
      <c r="V34">
        <v>3.0529509999999999E-2</v>
      </c>
      <c r="W34">
        <v>3.0311529999999899E-2</v>
      </c>
      <c r="X34">
        <v>3.01550399999999E-2</v>
      </c>
      <c r="Y34">
        <v>3.0055200000000001E-2</v>
      </c>
      <c r="Z34" s="142" t="s">
        <v>1675</v>
      </c>
    </row>
    <row r="35" spans="1:26">
      <c r="A35" t="s">
        <v>1311</v>
      </c>
      <c r="B35" t="s">
        <v>1278</v>
      </c>
      <c r="C35" t="s">
        <v>1736</v>
      </c>
      <c r="D35" t="s">
        <v>1714</v>
      </c>
      <c r="E35" s="625">
        <v>1.2346946E-4</v>
      </c>
      <c r="F35" s="625">
        <v>1.3459069999999999E-4</v>
      </c>
      <c r="G35" s="625">
        <v>1.590021519E-4</v>
      </c>
      <c r="H35" s="625">
        <v>1.8750991220000001E-4</v>
      </c>
      <c r="I35" s="625">
        <v>2.486301262E-4</v>
      </c>
      <c r="J35" s="625">
        <v>2.6457278059999998E-4</v>
      </c>
      <c r="K35" s="625">
        <v>2.5861655760000001E-4</v>
      </c>
      <c r="L35" s="625">
        <v>2.4776395520000001E-4</v>
      </c>
      <c r="M35" s="625">
        <v>2.3665556219999999E-4</v>
      </c>
      <c r="N35" s="625">
        <v>2.2456728309999999E-4</v>
      </c>
      <c r="O35" s="625">
        <v>2.1327790069999999E-4</v>
      </c>
      <c r="P35" s="625">
        <v>2.0156383099999999E-4</v>
      </c>
      <c r="Q35" s="625">
        <v>1.8836589860000001E-4</v>
      </c>
      <c r="R35" s="625">
        <v>1.7442747919999899E-4</v>
      </c>
      <c r="S35" s="625">
        <v>1.6601010369999999E-4</v>
      </c>
      <c r="T35" s="625">
        <v>1.6752109220000001E-4</v>
      </c>
      <c r="U35" s="625">
        <v>1.68667459899999E-4</v>
      </c>
      <c r="V35" s="625">
        <v>1.694804381E-4</v>
      </c>
      <c r="W35" s="625">
        <v>1.7009546629999901E-4</v>
      </c>
      <c r="X35" s="625">
        <v>1.705694269E-4</v>
      </c>
      <c r="Y35" s="625">
        <v>1.7095131770000001E-4</v>
      </c>
      <c r="Z35" s="142" t="s">
        <v>1675</v>
      </c>
    </row>
    <row r="36" spans="1:26">
      <c r="A36" t="s">
        <v>1311</v>
      </c>
      <c r="B36" t="s">
        <v>1278</v>
      </c>
      <c r="C36" t="s">
        <v>1736</v>
      </c>
      <c r="D36" t="s">
        <v>1713</v>
      </c>
      <c r="E36" s="625">
        <v>9.58122501E-4</v>
      </c>
      <c r="F36">
        <v>1.0444244000000001E-3</v>
      </c>
      <c r="G36">
        <v>1.429773876E-3</v>
      </c>
      <c r="H36">
        <v>1.68611852399999E-3</v>
      </c>
      <c r="I36">
        <v>2.2357219179999898E-3</v>
      </c>
      <c r="J36">
        <v>2.37908010299999E-3</v>
      </c>
      <c r="K36">
        <v>2.3255194299999999E-3</v>
      </c>
      <c r="L36">
        <v>2.2279325499999902E-3</v>
      </c>
      <c r="M36">
        <v>2.1280447769999999E-3</v>
      </c>
      <c r="N36">
        <v>2.0193441230000001E-3</v>
      </c>
      <c r="O36">
        <v>1.9178280150000001E-3</v>
      </c>
      <c r="P36">
        <v>1.812494001E-3</v>
      </c>
      <c r="Q36">
        <v>1.6938172379999999E-3</v>
      </c>
      <c r="R36">
        <v>1.5684802719999999E-3</v>
      </c>
      <c r="S36">
        <v>1.49278926799999E-3</v>
      </c>
      <c r="T36">
        <v>1.506375248E-3</v>
      </c>
      <c r="U36">
        <v>1.5166841760000001E-3</v>
      </c>
      <c r="V36">
        <v>1.5239948549999899E-3</v>
      </c>
      <c r="W36">
        <v>1.5295265819999901E-3</v>
      </c>
      <c r="X36">
        <v>1.533788293E-3</v>
      </c>
      <c r="Y36">
        <v>1.53722194499999E-3</v>
      </c>
      <c r="Z36" s="142" t="s">
        <v>1675</v>
      </c>
    </row>
    <row r="37" spans="1:26">
      <c r="A37" t="s">
        <v>1311</v>
      </c>
      <c r="B37" t="s">
        <v>1278</v>
      </c>
      <c r="C37" t="s">
        <v>1736</v>
      </c>
      <c r="D37" t="s">
        <v>1712</v>
      </c>
      <c r="E37">
        <v>1.6791837849999901E-2</v>
      </c>
      <c r="F37">
        <v>1.8304335370000001E-2</v>
      </c>
      <c r="G37">
        <v>2.50578928299999E-2</v>
      </c>
      <c r="H37">
        <v>2.9550505889999999E-2</v>
      </c>
      <c r="I37">
        <v>3.91827361799999E-2</v>
      </c>
      <c r="J37">
        <v>4.1695195489999899E-2</v>
      </c>
      <c r="K37">
        <v>4.0756536320000002E-2</v>
      </c>
      <c r="L37">
        <v>3.9046214979999903E-2</v>
      </c>
      <c r="M37">
        <v>3.7295598880000003E-2</v>
      </c>
      <c r="N37">
        <v>3.5390554269999999E-2</v>
      </c>
      <c r="O37">
        <v>3.3611410929999898E-2</v>
      </c>
      <c r="P37">
        <v>3.1765371510000001E-2</v>
      </c>
      <c r="Q37">
        <v>2.968544155E-2</v>
      </c>
      <c r="R37">
        <v>2.7488818849999999E-2</v>
      </c>
      <c r="S37">
        <v>2.6162273810000001E-2</v>
      </c>
      <c r="T37">
        <v>2.640039525E-2</v>
      </c>
      <c r="U37">
        <v>2.6581045279999899E-2</v>
      </c>
      <c r="V37">
        <v>2.67091575799999E-2</v>
      </c>
      <c r="W37">
        <v>2.68061372899999E-2</v>
      </c>
      <c r="X37">
        <v>2.6880822759999898E-2</v>
      </c>
      <c r="Y37">
        <v>2.6940989729999899E-2</v>
      </c>
      <c r="Z37" s="142" t="s">
        <v>1675</v>
      </c>
    </row>
    <row r="38" spans="1:26">
      <c r="A38" t="s">
        <v>1311</v>
      </c>
      <c r="B38" t="s">
        <v>1278</v>
      </c>
      <c r="C38" t="s">
        <v>1736</v>
      </c>
      <c r="D38" t="s">
        <v>1711</v>
      </c>
      <c r="E38" s="625">
        <v>4.1630114169999998E-4</v>
      </c>
      <c r="F38" s="625">
        <v>4.5381284170000001E-4</v>
      </c>
      <c r="G38" s="625">
        <v>6.2125090099999895E-4</v>
      </c>
      <c r="H38" s="625">
        <v>7.3263529299999995E-4</v>
      </c>
      <c r="I38" s="625">
        <v>9.7144403699999998E-4</v>
      </c>
      <c r="J38">
        <v>1.033734634E-3</v>
      </c>
      <c r="K38">
        <v>1.0104619120000001E-3</v>
      </c>
      <c r="L38" s="625">
        <v>9.68059646999999E-4</v>
      </c>
      <c r="M38" s="625">
        <v>9.2465773699999896E-4</v>
      </c>
      <c r="N38" s="625">
        <v>8.7742552199999903E-4</v>
      </c>
      <c r="O38" s="625">
        <v>8.3331652999999904E-4</v>
      </c>
      <c r="P38" s="625">
        <v>7.8754780599999904E-4</v>
      </c>
      <c r="Q38" s="625">
        <v>7.3598043829999895E-4</v>
      </c>
      <c r="R38" s="625">
        <v>6.8152059250000004E-4</v>
      </c>
      <c r="S38" s="625">
        <v>6.4863248919999996E-4</v>
      </c>
      <c r="T38" s="625">
        <v>6.5453542470000003E-4</v>
      </c>
      <c r="U38" s="625">
        <v>6.5901429000000001E-4</v>
      </c>
      <c r="V38" s="625">
        <v>6.6219099110000003E-4</v>
      </c>
      <c r="W38" s="625">
        <v>6.6459541590000002E-4</v>
      </c>
      <c r="X38" s="625">
        <v>6.6644698479999904E-4</v>
      </c>
      <c r="Y38" s="625">
        <v>6.6793777729999896E-4</v>
      </c>
      <c r="Z38" s="142" t="s">
        <v>1675</v>
      </c>
    </row>
    <row r="39" spans="1:26">
      <c r="A39" t="s">
        <v>1311</v>
      </c>
      <c r="B39" t="s">
        <v>1278</v>
      </c>
      <c r="C39" t="s">
        <v>1736</v>
      </c>
      <c r="D39" t="s">
        <v>1701</v>
      </c>
      <c r="E39">
        <v>6.9057382099999903E-3</v>
      </c>
      <c r="F39">
        <v>1.2999350099999999E-2</v>
      </c>
      <c r="G39">
        <v>1.7144974470000001E-2</v>
      </c>
      <c r="H39">
        <v>2.1203927309999999E-2</v>
      </c>
      <c r="I39">
        <v>2.1599696410000001E-2</v>
      </c>
      <c r="J39">
        <v>2.4789221609999999E-2</v>
      </c>
      <c r="K39">
        <v>2.6620175730000001E-2</v>
      </c>
      <c r="L39">
        <v>2.7826155240000001E-2</v>
      </c>
      <c r="M39">
        <v>2.8929997879999898E-2</v>
      </c>
      <c r="N39">
        <v>2.9854705129999999E-2</v>
      </c>
      <c r="O39">
        <v>3.1095791120000001E-2</v>
      </c>
      <c r="P39">
        <v>3.2303777710000002E-2</v>
      </c>
      <c r="Q39">
        <v>3.3168185879999999E-2</v>
      </c>
      <c r="R39">
        <v>3.3709099700000002E-2</v>
      </c>
      <c r="S39">
        <v>3.4288514389999997E-2</v>
      </c>
      <c r="T39">
        <v>3.4600595809999898E-2</v>
      </c>
      <c r="U39">
        <v>3.4837379439999899E-2</v>
      </c>
      <c r="V39">
        <v>3.5005288599999899E-2</v>
      </c>
      <c r="W39">
        <v>3.5132334169999897E-2</v>
      </c>
      <c r="X39">
        <v>3.523023258E-2</v>
      </c>
      <c r="Y39">
        <v>3.5309120859999897E-2</v>
      </c>
      <c r="Z39" s="142" t="s">
        <v>1675</v>
      </c>
    </row>
    <row r="40" spans="1:26">
      <c r="A40" t="s">
        <v>1311</v>
      </c>
      <c r="B40" t="s">
        <v>1278</v>
      </c>
      <c r="C40" t="s">
        <v>1736</v>
      </c>
      <c r="D40" t="s">
        <v>1710</v>
      </c>
      <c r="E40" s="625">
        <v>1.646260001E-5</v>
      </c>
      <c r="F40" s="625">
        <v>1.79452000099999E-5</v>
      </c>
      <c r="G40" s="625">
        <v>2.4566228369999999E-5</v>
      </c>
      <c r="H40" s="625">
        <v>2.8970720229999899E-5</v>
      </c>
      <c r="I40" s="625">
        <v>3.8413992949999899E-5</v>
      </c>
      <c r="J40" s="625">
        <v>4.0877132820000002E-5</v>
      </c>
      <c r="K40" s="625">
        <v>3.9956870909999901E-5</v>
      </c>
      <c r="L40" s="625">
        <v>3.8280124330000003E-5</v>
      </c>
      <c r="M40" s="625">
        <v>3.6563858849999998E-5</v>
      </c>
      <c r="N40" s="625">
        <v>3.4696168879999999E-5</v>
      </c>
      <c r="O40" s="625">
        <v>3.2951954669999998E-5</v>
      </c>
      <c r="P40" s="625">
        <v>3.1142090450000003E-5</v>
      </c>
      <c r="Q40" s="625">
        <v>2.91029776499999E-5</v>
      </c>
      <c r="R40" s="625">
        <v>2.694945753E-5</v>
      </c>
      <c r="S40" s="625">
        <v>2.5648947969999999E-5</v>
      </c>
      <c r="T40" s="625">
        <v>2.588237286E-5</v>
      </c>
      <c r="U40" s="625">
        <v>2.6059484300000001E-5</v>
      </c>
      <c r="V40" s="625">
        <v>2.6185107940000001E-5</v>
      </c>
      <c r="W40" s="625">
        <v>2.62801550799999E-5</v>
      </c>
      <c r="X40" s="625">
        <v>2.635337899E-5</v>
      </c>
      <c r="Y40" s="625">
        <v>2.6412362340000002E-5</v>
      </c>
      <c r="Z40" s="142" t="s">
        <v>1675</v>
      </c>
    </row>
    <row r="41" spans="1:26">
      <c r="A41" t="s">
        <v>1311</v>
      </c>
      <c r="B41" t="s">
        <v>1278</v>
      </c>
      <c r="C41" t="s">
        <v>1736</v>
      </c>
      <c r="D41" t="s">
        <v>1709</v>
      </c>
      <c r="E41">
        <v>0.11392339680000001</v>
      </c>
      <c r="F41">
        <v>0.1826079316</v>
      </c>
      <c r="G41">
        <v>0.21883924069999899</v>
      </c>
      <c r="H41">
        <v>0.23875750339999999</v>
      </c>
      <c r="I41">
        <v>0.25805661540000002</v>
      </c>
      <c r="J41">
        <v>0.29850308219999999</v>
      </c>
      <c r="K41">
        <v>0.32374852240000002</v>
      </c>
      <c r="L41">
        <v>0.34182526689999898</v>
      </c>
      <c r="M41">
        <v>0.35900273379999997</v>
      </c>
      <c r="N41">
        <v>0.37428787449999901</v>
      </c>
      <c r="O41">
        <v>0.39065052420000002</v>
      </c>
      <c r="P41">
        <v>0.40582666229999997</v>
      </c>
      <c r="Q41">
        <v>0.41668567020000002</v>
      </c>
      <c r="R41">
        <v>0.423481170499999</v>
      </c>
      <c r="S41">
        <v>0.4307605303</v>
      </c>
      <c r="T41">
        <v>0.43468074499999998</v>
      </c>
      <c r="U41">
        <v>0.43765534919999999</v>
      </c>
      <c r="V41">
        <v>0.43976478470000002</v>
      </c>
      <c r="W41">
        <v>0.44136118070000002</v>
      </c>
      <c r="X41">
        <v>0.44259081609999901</v>
      </c>
      <c r="Y41">
        <v>0.44358183470000001</v>
      </c>
      <c r="Z41" s="142" t="s">
        <v>1675</v>
      </c>
    </row>
    <row r="42" spans="1:26">
      <c r="A42" t="s">
        <v>1311</v>
      </c>
      <c r="B42" t="s">
        <v>1278</v>
      </c>
      <c r="C42" t="s">
        <v>1736</v>
      </c>
      <c r="D42" t="s">
        <v>1708</v>
      </c>
      <c r="E42" s="625">
        <v>3.5723785959999898E-4</v>
      </c>
      <c r="F42" s="625">
        <v>3.8941567979999901E-4</v>
      </c>
      <c r="G42" s="625">
        <v>5.3309401899999896E-4</v>
      </c>
      <c r="H42" s="625">
        <v>6.2867267099999996E-4</v>
      </c>
      <c r="I42" s="625">
        <v>8.3359360800000005E-4</v>
      </c>
      <c r="J42" s="625">
        <v>8.8704512899999899E-4</v>
      </c>
      <c r="K42" s="625">
        <v>8.6707549499999903E-4</v>
      </c>
      <c r="L42" s="625">
        <v>8.3068937099999897E-4</v>
      </c>
      <c r="M42" s="625">
        <v>7.9344605899999896E-4</v>
      </c>
      <c r="N42" s="625">
        <v>7.52916369E-4</v>
      </c>
      <c r="O42" s="625">
        <v>7.1506677309999904E-4</v>
      </c>
      <c r="P42" s="625">
        <v>6.7579241050000002E-4</v>
      </c>
      <c r="Q42" s="625">
        <v>6.3154323080000002E-4</v>
      </c>
      <c r="R42" s="625">
        <v>5.8481095589999995E-4</v>
      </c>
      <c r="S42" s="625">
        <v>5.5658953070000002E-4</v>
      </c>
      <c r="T42" s="625">
        <v>5.6165547419999903E-4</v>
      </c>
      <c r="U42" s="625">
        <v>5.6549866850000004E-4</v>
      </c>
      <c r="V42" s="625">
        <v>5.6822482389999997E-4</v>
      </c>
      <c r="W42" s="625">
        <v>5.70287132899999E-4</v>
      </c>
      <c r="X42" s="625">
        <v>5.7187597309999903E-4</v>
      </c>
      <c r="Y42" s="625">
        <v>5.7315614189999903E-4</v>
      </c>
      <c r="Z42" s="142" t="s">
        <v>1675</v>
      </c>
    </row>
    <row r="43" spans="1:26">
      <c r="A43" t="s">
        <v>1311</v>
      </c>
      <c r="B43" t="s">
        <v>1278</v>
      </c>
      <c r="C43" t="s">
        <v>1736</v>
      </c>
      <c r="D43" t="s">
        <v>1707</v>
      </c>
      <c r="E43">
        <v>3.7153438579999999E-3</v>
      </c>
      <c r="F43">
        <v>4.0503768369999898E-3</v>
      </c>
      <c r="G43">
        <v>5.5447989099999999E-3</v>
      </c>
      <c r="H43">
        <v>6.5389287899999997E-3</v>
      </c>
      <c r="I43">
        <v>8.6703525099999998E-3</v>
      </c>
      <c r="J43">
        <v>9.2263047399999999E-3</v>
      </c>
      <c r="K43">
        <v>9.0185958699999895E-3</v>
      </c>
      <c r="L43">
        <v>8.6401431600000005E-3</v>
      </c>
      <c r="M43">
        <v>8.2527661199999994E-3</v>
      </c>
      <c r="N43">
        <v>7.8312108799999999E-3</v>
      </c>
      <c r="O43">
        <v>7.4375263699999897E-3</v>
      </c>
      <c r="P43">
        <v>7.0290324739999896E-3</v>
      </c>
      <c r="Q43">
        <v>6.5687869849999896E-3</v>
      </c>
      <c r="R43">
        <v>6.0827184119999897E-3</v>
      </c>
      <c r="S43">
        <v>5.789183075E-3</v>
      </c>
      <c r="T43">
        <v>5.8418691619999998E-3</v>
      </c>
      <c r="U43">
        <v>5.8818477290000001E-3</v>
      </c>
      <c r="V43">
        <v>5.9101997340000002E-3</v>
      </c>
      <c r="W43">
        <v>5.9316522079999904E-3</v>
      </c>
      <c r="X43">
        <v>5.9481780029999997E-3</v>
      </c>
      <c r="Y43">
        <v>5.9614933569999999E-3</v>
      </c>
      <c r="Z43" s="142" t="s">
        <v>1675</v>
      </c>
    </row>
    <row r="44" spans="1:26">
      <c r="A44" t="s">
        <v>1311</v>
      </c>
      <c r="B44" t="s">
        <v>1278</v>
      </c>
      <c r="C44" t="s">
        <v>1736</v>
      </c>
      <c r="D44" t="s">
        <v>1706</v>
      </c>
      <c r="E44">
        <v>5.7621065499999999E-3</v>
      </c>
      <c r="F44">
        <v>1.077643924E-2</v>
      </c>
      <c r="G44">
        <v>1.411156803E-2</v>
      </c>
      <c r="H44">
        <v>1.5082565670000001E-2</v>
      </c>
      <c r="I44">
        <v>1.6069953509999998E-2</v>
      </c>
      <c r="J44">
        <v>1.8588667959999899E-2</v>
      </c>
      <c r="K44">
        <v>2.01607836599999E-2</v>
      </c>
      <c r="L44">
        <v>2.1286478880000001E-2</v>
      </c>
      <c r="M44">
        <v>2.2356169129999898E-2</v>
      </c>
      <c r="N44">
        <v>2.3308003689999999E-2</v>
      </c>
      <c r="O44">
        <v>2.43269684599999E-2</v>
      </c>
      <c r="P44">
        <v>2.5272037210000001E-2</v>
      </c>
      <c r="Q44">
        <v>2.59482557199999E-2</v>
      </c>
      <c r="R44">
        <v>2.6371415049999999E-2</v>
      </c>
      <c r="S44">
        <v>2.68247470499999E-2</v>
      </c>
      <c r="T44">
        <v>2.7068884359999899E-2</v>
      </c>
      <c r="U44">
        <v>2.7254096959999901E-2</v>
      </c>
      <c r="V44">
        <v>2.7385463159999901E-2</v>
      </c>
      <c r="W44">
        <v>2.7484855159999901E-2</v>
      </c>
      <c r="X44">
        <v>2.7561450299999998E-2</v>
      </c>
      <c r="Y44">
        <v>2.7623157289999999E-2</v>
      </c>
      <c r="Z44" s="142" t="s">
        <v>1675</v>
      </c>
    </row>
    <row r="45" spans="1:26">
      <c r="A45" t="s">
        <v>1311</v>
      </c>
      <c r="B45" t="s">
        <v>1278</v>
      </c>
      <c r="C45" t="s">
        <v>1736</v>
      </c>
      <c r="D45" t="s">
        <v>1705</v>
      </c>
      <c r="E45" s="625">
        <v>5.1198642100000003E-4</v>
      </c>
      <c r="F45" s="625">
        <v>5.5810303999999995E-4</v>
      </c>
      <c r="G45" s="625">
        <v>7.6401991499999895E-4</v>
      </c>
      <c r="H45" s="625">
        <v>9.01001524999999E-4</v>
      </c>
      <c r="I45">
        <v>1.1946902599999901E-3</v>
      </c>
      <c r="J45">
        <v>1.271295427E-3</v>
      </c>
      <c r="K45">
        <v>1.2426756619999999E-3</v>
      </c>
      <c r="L45">
        <v>1.1905277019999901E-3</v>
      </c>
      <c r="M45">
        <v>1.137151733E-3</v>
      </c>
      <c r="N45">
        <v>1.0790651919999901E-3</v>
      </c>
      <c r="O45">
        <v>1.0248194989999999E-3</v>
      </c>
      <c r="P45" s="625">
        <v>9.6853243399999895E-4</v>
      </c>
      <c r="Q45" s="625">
        <v>9.0511619199999899E-4</v>
      </c>
      <c r="R45" s="625">
        <v>8.3813969329999999E-4</v>
      </c>
      <c r="S45" s="625">
        <v>7.9769433279999996E-4</v>
      </c>
      <c r="T45" s="625">
        <v>8.0495320179999996E-4</v>
      </c>
      <c r="U45" s="625">
        <v>8.1046230229999902E-4</v>
      </c>
      <c r="V45" s="625">
        <v>8.1436878139999895E-4</v>
      </c>
      <c r="W45" s="625">
        <v>8.1732472159999896E-4</v>
      </c>
      <c r="X45" s="625">
        <v>8.1960116569999896E-4</v>
      </c>
      <c r="Y45" s="625">
        <v>8.2143631939999998E-4</v>
      </c>
      <c r="Z45" s="142" t="s">
        <v>1675</v>
      </c>
    </row>
    <row r="46" spans="1:26">
      <c r="A46" t="s">
        <v>1311</v>
      </c>
      <c r="B46" t="s">
        <v>1278</v>
      </c>
      <c r="C46" t="s">
        <v>1736</v>
      </c>
      <c r="D46" t="s">
        <v>1704</v>
      </c>
      <c r="E46" s="625">
        <v>3.7863963979999999E-4</v>
      </c>
      <c r="F46" s="625">
        <v>4.1274460169999901E-4</v>
      </c>
      <c r="G46" s="625">
        <v>7.6114564999999997E-4</v>
      </c>
      <c r="H46" s="625">
        <v>8.9761175899999998E-4</v>
      </c>
      <c r="I46">
        <v>1.1901951269999999E-3</v>
      </c>
      <c r="J46">
        <v>1.266512828E-3</v>
      </c>
      <c r="K46">
        <v>1.2379998179999901E-3</v>
      </c>
      <c r="L46">
        <v>1.1860497910000001E-3</v>
      </c>
      <c r="M46">
        <v>1.132873159E-3</v>
      </c>
      <c r="N46">
        <v>1.075005545E-3</v>
      </c>
      <c r="O46">
        <v>1.020963898E-3</v>
      </c>
      <c r="P46" s="625">
        <v>9.6488828499999995E-4</v>
      </c>
      <c r="Q46" s="625">
        <v>9.0171121800000002E-4</v>
      </c>
      <c r="R46" s="625">
        <v>8.3498652649999997E-4</v>
      </c>
      <c r="S46" s="625">
        <v>7.9469248570000002E-4</v>
      </c>
      <c r="T46" s="625">
        <v>8.0192514929999998E-4</v>
      </c>
      <c r="U46" s="625">
        <v>8.0741253250000001E-4</v>
      </c>
      <c r="V46" s="625">
        <v>8.1130501439999998E-4</v>
      </c>
      <c r="W46" s="625">
        <v>8.14249511499999E-4</v>
      </c>
      <c r="X46" s="625">
        <v>8.1651820789999997E-4</v>
      </c>
      <c r="Y46" s="625">
        <v>8.1834564009999899E-4</v>
      </c>
      <c r="Z46" s="142" t="s">
        <v>1675</v>
      </c>
    </row>
    <row r="47" spans="1:26">
      <c r="A47" t="s">
        <v>1311</v>
      </c>
      <c r="B47" t="s">
        <v>1278</v>
      </c>
      <c r="C47" t="s">
        <v>1736</v>
      </c>
      <c r="D47" t="s">
        <v>1702</v>
      </c>
      <c r="E47" s="625">
        <v>6.5850400099999994E-5</v>
      </c>
      <c r="F47" s="625">
        <v>7.17815000999999E-5</v>
      </c>
      <c r="G47" s="625">
        <v>9.8265881099999895E-5</v>
      </c>
      <c r="H47" s="625">
        <v>1.15884025E-4</v>
      </c>
      <c r="I47" s="625">
        <v>1.536574227E-4</v>
      </c>
      <c r="J47" s="625">
        <v>1.6351020070000001E-4</v>
      </c>
      <c r="K47" s="625">
        <v>1.5982896510000001E-4</v>
      </c>
      <c r="L47" s="625">
        <v>1.531220103E-4</v>
      </c>
      <c r="M47" s="625">
        <v>1.4625678309999901E-4</v>
      </c>
      <c r="N47" s="625">
        <v>1.3878607199999899E-4</v>
      </c>
      <c r="O47" s="625">
        <v>1.31809003699999E-4</v>
      </c>
      <c r="P47" s="625">
        <v>1.2456961890000001E-4</v>
      </c>
      <c r="Q47" s="625">
        <v>1.1641313970000001E-4</v>
      </c>
      <c r="R47" s="625">
        <v>1.07798895899999E-4</v>
      </c>
      <c r="S47" s="625">
        <v>1.0259683859999999E-4</v>
      </c>
      <c r="T47" s="625">
        <v>1.03530530799999E-4</v>
      </c>
      <c r="U47" s="625">
        <v>1.04239060699999E-4</v>
      </c>
      <c r="V47" s="625">
        <v>1.047415435E-4</v>
      </c>
      <c r="W47" s="625">
        <v>1.0512166599999999E-4</v>
      </c>
      <c r="X47" s="625">
        <v>1.054144601E-4</v>
      </c>
      <c r="Y47" s="625">
        <v>1.056505315E-4</v>
      </c>
      <c r="Z47" s="142" t="s">
        <v>1675</v>
      </c>
    </row>
    <row r="48" spans="1:26">
      <c r="A48" t="s">
        <v>1311</v>
      </c>
      <c r="B48" t="s">
        <v>1278</v>
      </c>
      <c r="C48" t="s">
        <v>1735</v>
      </c>
      <c r="D48" t="s">
        <v>1721</v>
      </c>
      <c r="E48">
        <v>6.8347329999999999</v>
      </c>
      <c r="F48">
        <v>8.4510819999999995</v>
      </c>
      <c r="G48">
        <v>8.51112</v>
      </c>
      <c r="H48">
        <v>8.81294299999999</v>
      </c>
      <c r="I48">
        <v>9.9517969999999991</v>
      </c>
      <c r="J48">
        <v>10.984817</v>
      </c>
      <c r="K48">
        <v>12.299536</v>
      </c>
      <c r="L48">
        <v>13.413481000000001</v>
      </c>
      <c r="M48">
        <v>14.34502</v>
      </c>
      <c r="N48">
        <v>15.110989999999999</v>
      </c>
      <c r="O48">
        <v>15.797149999999901</v>
      </c>
      <c r="P48">
        <v>16.416309999999999</v>
      </c>
      <c r="Q48">
        <v>16.927589999999999</v>
      </c>
      <c r="R48">
        <v>17.30734</v>
      </c>
      <c r="S48">
        <v>17.55087</v>
      </c>
      <c r="T48">
        <v>17.663489999999999</v>
      </c>
      <c r="U48">
        <v>17.656189999999999</v>
      </c>
      <c r="V48">
        <v>17.553519999999999</v>
      </c>
      <c r="W48">
        <v>17.380249999999901</v>
      </c>
      <c r="X48">
        <v>17.155380000000001</v>
      </c>
      <c r="Y48">
        <v>16.896820000000002</v>
      </c>
      <c r="Z48" s="142" t="s">
        <v>1675</v>
      </c>
    </row>
    <row r="49" spans="1:26">
      <c r="A49" t="s">
        <v>1311</v>
      </c>
      <c r="B49" t="s">
        <v>1278</v>
      </c>
      <c r="C49" t="s">
        <v>1735</v>
      </c>
      <c r="D49" t="s">
        <v>1701</v>
      </c>
      <c r="E49">
        <v>9.8502469999999898E-2</v>
      </c>
      <c r="F49">
        <v>0.12674973</v>
      </c>
      <c r="G49">
        <v>0.12883947000000001</v>
      </c>
      <c r="H49">
        <v>0.13956524000000001</v>
      </c>
      <c r="I49">
        <v>0.15398914</v>
      </c>
      <c r="J49">
        <v>0.16997350999999999</v>
      </c>
      <c r="K49">
        <v>0.19031677999999999</v>
      </c>
      <c r="L49">
        <v>0.20755346999999999</v>
      </c>
      <c r="M49">
        <v>0.22196759999999999</v>
      </c>
      <c r="N49">
        <v>0.23382</v>
      </c>
      <c r="O49">
        <v>0.24443709999999999</v>
      </c>
      <c r="P49">
        <v>0.25401790000000002</v>
      </c>
      <c r="Q49">
        <v>0.26192910000000003</v>
      </c>
      <c r="R49">
        <v>0.26780490000000001</v>
      </c>
      <c r="S49">
        <v>0.27157309999999901</v>
      </c>
      <c r="T49">
        <v>0.27331649999999902</v>
      </c>
      <c r="U49">
        <v>0.27320250000000001</v>
      </c>
      <c r="V49">
        <v>0.27161419999999997</v>
      </c>
      <c r="W49">
        <v>0.26893349999999999</v>
      </c>
      <c r="X49">
        <v>0.2654532</v>
      </c>
      <c r="Y49">
        <v>0.26145249999999998</v>
      </c>
      <c r="Z49" s="142" t="s">
        <v>1675</v>
      </c>
    </row>
    <row r="50" spans="1:26">
      <c r="A50" t="s">
        <v>1311</v>
      </c>
      <c r="B50" t="s">
        <v>1278</v>
      </c>
      <c r="C50" t="s">
        <v>1735</v>
      </c>
      <c r="D50" t="s">
        <v>1709</v>
      </c>
      <c r="E50">
        <v>0.70929050000000005</v>
      </c>
      <c r="F50">
        <v>0.98749580000000003</v>
      </c>
      <c r="G50">
        <v>0.99836079999999905</v>
      </c>
      <c r="H50">
        <v>1.09046499999999</v>
      </c>
      <c r="I50">
        <v>1.2883568999999899</v>
      </c>
      <c r="J50">
        <v>1.4287202000000001</v>
      </c>
      <c r="K50">
        <v>1.6090918999999999</v>
      </c>
      <c r="L50">
        <v>1.7651711999999999</v>
      </c>
      <c r="M50">
        <v>1.8989549999999999</v>
      </c>
      <c r="N50">
        <v>2.0122870000000002</v>
      </c>
      <c r="O50">
        <v>2.10617399999999</v>
      </c>
      <c r="P50">
        <v>2.1887210000000001</v>
      </c>
      <c r="Q50">
        <v>2.2568950000000001</v>
      </c>
      <c r="R50">
        <v>2.3075230000000002</v>
      </c>
      <c r="S50">
        <v>2.3399939999999999</v>
      </c>
      <c r="T50">
        <v>2.35501</v>
      </c>
      <c r="U50">
        <v>2.3540269999999999</v>
      </c>
      <c r="V50">
        <v>2.3403459999999998</v>
      </c>
      <c r="W50">
        <v>2.31724499999999</v>
      </c>
      <c r="X50">
        <v>2.2872589999999899</v>
      </c>
      <c r="Y50">
        <v>2.2527819999999998</v>
      </c>
      <c r="Z50" s="142" t="s">
        <v>1675</v>
      </c>
    </row>
    <row r="51" spans="1:26">
      <c r="A51" t="s">
        <v>1311</v>
      </c>
      <c r="B51" t="s">
        <v>1278</v>
      </c>
      <c r="C51" t="s">
        <v>1735</v>
      </c>
      <c r="D51" t="s">
        <v>1720</v>
      </c>
      <c r="E51">
        <v>5.7970309999999997E-2</v>
      </c>
      <c r="F51">
        <v>0.10748261000000001</v>
      </c>
      <c r="G51">
        <v>0.12099161999999999</v>
      </c>
      <c r="H51">
        <v>0.13312548999999901</v>
      </c>
      <c r="I51">
        <v>0.16118515999999999</v>
      </c>
      <c r="J51">
        <v>0.17874569000000001</v>
      </c>
      <c r="K51">
        <v>0.20131202000000001</v>
      </c>
      <c r="L51">
        <v>0.220838799999999</v>
      </c>
      <c r="M51">
        <v>0.2375766</v>
      </c>
      <c r="N51">
        <v>0.2517548</v>
      </c>
      <c r="O51">
        <v>0.26350129999999999</v>
      </c>
      <c r="P51">
        <v>0.27382849999999997</v>
      </c>
      <c r="Q51">
        <v>0.28235749999999998</v>
      </c>
      <c r="R51">
        <v>0.28869139999999999</v>
      </c>
      <c r="S51">
        <v>0.29275400000000001</v>
      </c>
      <c r="T51">
        <v>0.29463200000000001</v>
      </c>
      <c r="U51">
        <v>0.29451040000000001</v>
      </c>
      <c r="V51">
        <v>0.29279830000000001</v>
      </c>
      <c r="W51">
        <v>0.28990769999999999</v>
      </c>
      <c r="X51">
        <v>0.28615629999999997</v>
      </c>
      <c r="Y51">
        <v>0.28184359999999897</v>
      </c>
      <c r="Z51" s="142" t="s">
        <v>1675</v>
      </c>
    </row>
    <row r="52" spans="1:26">
      <c r="A52" t="s">
        <v>1311</v>
      </c>
      <c r="B52" t="s">
        <v>1278</v>
      </c>
      <c r="C52" t="s">
        <v>1735</v>
      </c>
      <c r="D52" t="s">
        <v>1706</v>
      </c>
      <c r="E52">
        <v>4.5255068000000002E-2</v>
      </c>
      <c r="F52">
        <v>5.8204819999999997E-2</v>
      </c>
      <c r="G52">
        <v>5.9117069999999897E-2</v>
      </c>
      <c r="H52">
        <v>6.0796099999999902E-2</v>
      </c>
      <c r="I52">
        <v>7.1448079999999997E-2</v>
      </c>
      <c r="J52">
        <v>7.9232249999999907E-2</v>
      </c>
      <c r="K52">
        <v>8.9235119999999904E-2</v>
      </c>
      <c r="L52">
        <v>9.7890809999999995E-2</v>
      </c>
      <c r="M52">
        <v>0.10530993</v>
      </c>
      <c r="N52">
        <v>0.11159485</v>
      </c>
      <c r="O52">
        <v>0.11680155</v>
      </c>
      <c r="P52">
        <v>0.12137948999999899</v>
      </c>
      <c r="Q52">
        <v>0.12515989999999999</v>
      </c>
      <c r="R52">
        <v>0.12796764999999999</v>
      </c>
      <c r="S52">
        <v>0.12976840000000001</v>
      </c>
      <c r="T52">
        <v>0.1306011</v>
      </c>
      <c r="U52">
        <v>0.13054689999999999</v>
      </c>
      <c r="V52">
        <v>0.12978790000000001</v>
      </c>
      <c r="W52">
        <v>0.12850689999999901</v>
      </c>
      <c r="X52">
        <v>0.12684400000000001</v>
      </c>
      <c r="Y52">
        <v>0.1249323</v>
      </c>
      <c r="Z52" s="142" t="s">
        <v>1675</v>
      </c>
    </row>
    <row r="53" spans="1:26">
      <c r="A53" t="s">
        <v>1311</v>
      </c>
      <c r="B53" t="s">
        <v>1278</v>
      </c>
      <c r="C53" t="s">
        <v>1734</v>
      </c>
      <c r="D53" t="s">
        <v>1714</v>
      </c>
      <c r="E53" s="625">
        <v>1.8077091975299999E-4</v>
      </c>
      <c r="F53" s="625">
        <v>2.01586619773E-4</v>
      </c>
      <c r="G53" s="625">
        <v>2.6682157555499899E-4</v>
      </c>
      <c r="H53" s="625">
        <v>2.75529849096E-4</v>
      </c>
      <c r="I53" s="625">
        <v>2.64272589485E-4</v>
      </c>
      <c r="J53" s="625">
        <v>2.5680354445599998E-4</v>
      </c>
      <c r="K53" s="625">
        <v>2.4652343263700002E-4</v>
      </c>
      <c r="L53" s="625">
        <v>2.3586356595899999E-4</v>
      </c>
      <c r="M53" s="625">
        <v>2.25908952906999E-4</v>
      </c>
      <c r="N53" s="625">
        <v>2.14404830821999E-4</v>
      </c>
      <c r="O53" s="625">
        <v>2.0117552055899901E-4</v>
      </c>
      <c r="P53" s="625">
        <v>1.8535205398600001E-4</v>
      </c>
      <c r="Q53" s="625">
        <v>1.7105383206000001E-4</v>
      </c>
      <c r="R53" s="625">
        <v>1.5787350813199901E-4</v>
      </c>
      <c r="S53" s="625">
        <v>1.4887555788200001E-4</v>
      </c>
      <c r="T53" s="625">
        <v>1.49423935577E-4</v>
      </c>
      <c r="U53" s="625">
        <v>1.49412095016E-4</v>
      </c>
      <c r="V53" s="625">
        <v>1.4896725413199999E-4</v>
      </c>
      <c r="W53" s="625">
        <v>1.4823560849599901E-4</v>
      </c>
      <c r="X53" s="625">
        <v>1.472378197E-4</v>
      </c>
      <c r="Y53" s="625">
        <v>1.4597408096999999E-4</v>
      </c>
      <c r="Z53" s="142" t="s">
        <v>1675</v>
      </c>
    </row>
    <row r="54" spans="1:26">
      <c r="A54" t="s">
        <v>1311</v>
      </c>
      <c r="B54" t="s">
        <v>1278</v>
      </c>
      <c r="C54" t="s">
        <v>1734</v>
      </c>
      <c r="D54" t="s">
        <v>1713</v>
      </c>
      <c r="E54">
        <v>1.4027824345E-3</v>
      </c>
      <c r="F54">
        <v>1.5643116349999999E-3</v>
      </c>
      <c r="G54">
        <v>2.3993142939119998E-3</v>
      </c>
      <c r="H54">
        <v>2.4776209341810002E-3</v>
      </c>
      <c r="I54">
        <v>2.3763920341119899E-3</v>
      </c>
      <c r="J54">
        <v>2.3092303319569999E-3</v>
      </c>
      <c r="K54">
        <v>2.2167899560410001E-3</v>
      </c>
      <c r="L54">
        <v>2.1209352764510001E-3</v>
      </c>
      <c r="M54">
        <v>2.0314184135629999E-3</v>
      </c>
      <c r="N54">
        <v>1.927973065432E-3</v>
      </c>
      <c r="O54">
        <v>1.8090120152729899E-3</v>
      </c>
      <c r="P54">
        <v>1.66672384877E-3</v>
      </c>
      <c r="Q54">
        <v>1.5381525256170001E-3</v>
      </c>
      <c r="R54">
        <v>1.419632839E-3</v>
      </c>
      <c r="S54">
        <v>1.3387205298180001E-3</v>
      </c>
      <c r="T54">
        <v>1.3436512498949901E-3</v>
      </c>
      <c r="U54">
        <v>1.34354472172199E-3</v>
      </c>
      <c r="V54">
        <v>1.339544237959E-3</v>
      </c>
      <c r="W54">
        <v>1.3329663780759901E-3</v>
      </c>
      <c r="X54">
        <v>1.323993120811E-3</v>
      </c>
      <c r="Y54">
        <v>1.3126285973079901E-3</v>
      </c>
      <c r="Z54" s="142" t="s">
        <v>1675</v>
      </c>
    </row>
    <row r="55" spans="1:26">
      <c r="A55" t="s">
        <v>1311</v>
      </c>
      <c r="B55" t="s">
        <v>1278</v>
      </c>
      <c r="C55" t="s">
        <v>1734</v>
      </c>
      <c r="D55" t="s">
        <v>1712</v>
      </c>
      <c r="E55">
        <v>2.4584837507039999E-2</v>
      </c>
      <c r="F55">
        <v>2.741578229003E-2</v>
      </c>
      <c r="G55">
        <v>4.2049833961800002E-2</v>
      </c>
      <c r="H55">
        <v>4.3422217355699899E-2</v>
      </c>
      <c r="I55">
        <v>4.1648107202800003E-2</v>
      </c>
      <c r="J55">
        <v>4.0471035339899999E-2</v>
      </c>
      <c r="K55">
        <v>3.8850962027000002E-2</v>
      </c>
      <c r="L55">
        <v>3.7171014338399998E-2</v>
      </c>
      <c r="M55">
        <v>3.5602183361000003E-2</v>
      </c>
      <c r="N55">
        <v>3.3789189657799902E-2</v>
      </c>
      <c r="O55">
        <v>3.17043338853999E-2</v>
      </c>
      <c r="P55">
        <v>2.9210628069399999E-2</v>
      </c>
      <c r="Q55">
        <v>2.6957295683799998E-2</v>
      </c>
      <c r="R55">
        <v>2.488016022121E-2</v>
      </c>
      <c r="S55">
        <v>2.3462106848209902E-2</v>
      </c>
      <c r="T55">
        <v>2.354853068881E-2</v>
      </c>
      <c r="U55">
        <v>2.3546654323540001E-2</v>
      </c>
      <c r="V55">
        <v>2.3476547285399999E-2</v>
      </c>
      <c r="W55">
        <v>2.336125600303E-2</v>
      </c>
      <c r="X55">
        <v>2.3204013333300001E-2</v>
      </c>
      <c r="Y55">
        <v>2.300484357177E-2</v>
      </c>
      <c r="Z55" s="142" t="s">
        <v>1675</v>
      </c>
    </row>
    <row r="56" spans="1:26">
      <c r="A56" t="s">
        <v>1311</v>
      </c>
      <c r="B56" t="s">
        <v>1278</v>
      </c>
      <c r="C56" t="s">
        <v>1734</v>
      </c>
      <c r="D56" t="s">
        <v>1711</v>
      </c>
      <c r="E56" s="625">
        <v>6.09504160999999E-4</v>
      </c>
      <c r="F56" s="625">
        <v>6.79709221E-4</v>
      </c>
      <c r="G56">
        <v>1.04252645859E-3</v>
      </c>
      <c r="H56">
        <v>1.076552690522E-3</v>
      </c>
      <c r="I56">
        <v>1.0325668809099901E-3</v>
      </c>
      <c r="J56">
        <v>1.003384259267E-3</v>
      </c>
      <c r="K56" s="625">
        <v>9.6321760264499905E-4</v>
      </c>
      <c r="L56" s="625">
        <v>9.2156745684999998E-4</v>
      </c>
      <c r="M56" s="625">
        <v>8.8267238739299998E-4</v>
      </c>
      <c r="N56" s="625">
        <v>8.3772413083800003E-4</v>
      </c>
      <c r="O56" s="625">
        <v>7.8603411593199904E-4</v>
      </c>
      <c r="P56" s="625">
        <v>7.2420892133299899E-4</v>
      </c>
      <c r="Q56" s="625">
        <v>6.6834256969299996E-4</v>
      </c>
      <c r="R56" s="625">
        <v>6.1684498605399905E-4</v>
      </c>
      <c r="S56" s="625">
        <v>5.8168689504999895E-4</v>
      </c>
      <c r="T56" s="625">
        <v>5.8383033573800004E-4</v>
      </c>
      <c r="U56" s="625">
        <v>5.8378401807899995E-4</v>
      </c>
      <c r="V56" s="625">
        <v>5.8204590545299904E-4</v>
      </c>
      <c r="W56" s="625">
        <v>5.7918718795799899E-4</v>
      </c>
      <c r="X56" s="625">
        <v>5.7528821679999904E-4</v>
      </c>
      <c r="Y56" s="625">
        <v>5.7035120505400001E-4</v>
      </c>
      <c r="Z56" s="142" t="s">
        <v>1675</v>
      </c>
    </row>
    <row r="57" spans="1:26">
      <c r="A57" t="s">
        <v>1311</v>
      </c>
      <c r="B57" t="s">
        <v>1278</v>
      </c>
      <c r="C57" t="s">
        <v>1734</v>
      </c>
      <c r="D57" t="s">
        <v>1701</v>
      </c>
      <c r="E57">
        <v>1.0798379921999999E-2</v>
      </c>
      <c r="F57">
        <v>1.85728124999999E-2</v>
      </c>
      <c r="G57">
        <v>2.7269607850010001E-2</v>
      </c>
      <c r="H57">
        <v>3.38065922599999E-2</v>
      </c>
      <c r="I57">
        <v>3.4623023500000003E-2</v>
      </c>
      <c r="J57">
        <v>3.62859135735999E-2</v>
      </c>
      <c r="K57">
        <v>3.8267715280999898E-2</v>
      </c>
      <c r="L57">
        <v>3.9948047469799998E-2</v>
      </c>
      <c r="M57">
        <v>4.1647041123499998E-2</v>
      </c>
      <c r="N57">
        <v>4.2985311251399899E-2</v>
      </c>
      <c r="O57">
        <v>4.4233340573599997E-2</v>
      </c>
      <c r="P57">
        <v>4.4797933240599899E-2</v>
      </c>
      <c r="Q57">
        <v>4.5422531995000001E-2</v>
      </c>
      <c r="R57">
        <v>4.60109596591999E-2</v>
      </c>
      <c r="S57">
        <v>4.6372125040199899E-2</v>
      </c>
      <c r="T57">
        <v>4.65430109534999E-2</v>
      </c>
      <c r="U57">
        <v>4.65392156209E-2</v>
      </c>
      <c r="V57">
        <v>4.64007282749999E-2</v>
      </c>
      <c r="W57">
        <v>4.6172754573999997E-2</v>
      </c>
      <c r="X57">
        <v>4.5861991043100001E-2</v>
      </c>
      <c r="Y57">
        <v>4.54683726779E-2</v>
      </c>
      <c r="Z57" s="142" t="s">
        <v>1675</v>
      </c>
    </row>
    <row r="58" spans="1:26">
      <c r="A58" t="s">
        <v>1311</v>
      </c>
      <c r="B58" t="s">
        <v>1278</v>
      </c>
      <c r="C58" t="s">
        <v>1734</v>
      </c>
      <c r="D58" t="s">
        <v>1710</v>
      </c>
      <c r="E58" s="625">
        <v>2.41026999659999E-5</v>
      </c>
      <c r="F58" s="625">
        <v>2.687799997E-5</v>
      </c>
      <c r="G58" s="625">
        <v>4.1225006208000001E-5</v>
      </c>
      <c r="H58" s="625">
        <v>4.2570493144000001E-5</v>
      </c>
      <c r="I58" s="625">
        <v>4.08311576829999E-5</v>
      </c>
      <c r="J58" s="625">
        <v>3.9676967232999902E-5</v>
      </c>
      <c r="K58" s="625">
        <v>3.8088484661999998E-5</v>
      </c>
      <c r="L58" s="625">
        <v>3.6441485300999899E-5</v>
      </c>
      <c r="M58" s="625">
        <v>3.49033966659999E-5</v>
      </c>
      <c r="N58" s="625">
        <v>3.3125948421999999E-5</v>
      </c>
      <c r="O58" s="625">
        <v>3.1081960180999999E-5</v>
      </c>
      <c r="P58" s="625">
        <v>2.8637155962999999E-5</v>
      </c>
      <c r="Q58" s="625">
        <v>2.6428049435999899E-5</v>
      </c>
      <c r="R58" s="625">
        <v>2.4391683893000001E-5</v>
      </c>
      <c r="S58" s="625">
        <v>2.3001475450999899E-5</v>
      </c>
      <c r="T58" s="625">
        <v>2.30862046049999E-5</v>
      </c>
      <c r="U58" s="625">
        <v>2.3084360450000002E-5</v>
      </c>
      <c r="V58" s="625">
        <v>2.3015635726999999E-5</v>
      </c>
      <c r="W58" s="625">
        <v>2.2902603093000001E-5</v>
      </c>
      <c r="X58" s="625">
        <v>2.27484499079999E-5</v>
      </c>
      <c r="Y58" s="625">
        <v>2.2553186893E-5</v>
      </c>
      <c r="Z58" s="142" t="s">
        <v>1675</v>
      </c>
    </row>
    <row r="59" spans="1:26">
      <c r="A59" t="s">
        <v>1311</v>
      </c>
      <c r="B59" t="s">
        <v>1278</v>
      </c>
      <c r="C59" t="s">
        <v>1734</v>
      </c>
      <c r="D59" t="s">
        <v>1709</v>
      </c>
      <c r="E59">
        <v>0.17813996833000001</v>
      </c>
      <c r="F59">
        <v>0.26090082817999899</v>
      </c>
      <c r="G59">
        <v>0.34807022769999901</v>
      </c>
      <c r="H59">
        <v>0.38066416999999902</v>
      </c>
      <c r="I59">
        <v>0.41364949969999998</v>
      </c>
      <c r="J59">
        <v>0.43694204123899999</v>
      </c>
      <c r="K59">
        <v>0.46540302596499999</v>
      </c>
      <c r="L59">
        <v>0.49073433814200002</v>
      </c>
      <c r="M59">
        <v>0.516813296723999</v>
      </c>
      <c r="N59">
        <v>0.53890602515200003</v>
      </c>
      <c r="O59">
        <v>0.55569561376599996</v>
      </c>
      <c r="P59">
        <v>0.56278753115199898</v>
      </c>
      <c r="Q59">
        <v>0.57063453958385002</v>
      </c>
      <c r="R59">
        <v>0.57802652973267299</v>
      </c>
      <c r="S59">
        <v>0.58256487618081598</v>
      </c>
      <c r="T59">
        <v>0.58471017706929496</v>
      </c>
      <c r="U59">
        <v>0.58466368500941002</v>
      </c>
      <c r="V59">
        <v>0.58292357399336603</v>
      </c>
      <c r="W59">
        <v>0.58006028783814501</v>
      </c>
      <c r="X59">
        <v>0.57615601288887397</v>
      </c>
      <c r="Y59">
        <v>0.57121147971262298</v>
      </c>
      <c r="Z59" s="142" t="s">
        <v>1675</v>
      </c>
    </row>
    <row r="60" spans="1:26">
      <c r="A60" t="s">
        <v>1311</v>
      </c>
      <c r="B60" t="s">
        <v>1278</v>
      </c>
      <c r="C60" t="s">
        <v>1734</v>
      </c>
      <c r="D60" t="s">
        <v>1708</v>
      </c>
      <c r="E60" s="625">
        <v>5.2303047999999999E-4</v>
      </c>
      <c r="F60" s="625">
        <v>5.8325730099999999E-4</v>
      </c>
      <c r="G60" s="625">
        <v>8.9458999836300001E-4</v>
      </c>
      <c r="H60" s="625">
        <v>9.2378684621299996E-4</v>
      </c>
      <c r="I60" s="625">
        <v>8.86043653873E-4</v>
      </c>
      <c r="J60" s="625">
        <v>8.6100122424399904E-4</v>
      </c>
      <c r="K60" s="625">
        <v>8.26534726731E-4</v>
      </c>
      <c r="L60" s="625">
        <v>7.9079522706699905E-4</v>
      </c>
      <c r="M60" s="625">
        <v>7.5741922925199896E-4</v>
      </c>
      <c r="N60" s="625">
        <v>7.1884847385100001E-4</v>
      </c>
      <c r="O60" s="625">
        <v>6.74493584479E-4</v>
      </c>
      <c r="P60" s="625">
        <v>6.2144138911E-4</v>
      </c>
      <c r="Q60" s="625">
        <v>5.7350301562800003E-4</v>
      </c>
      <c r="R60" s="625">
        <v>5.29313802289E-4</v>
      </c>
      <c r="S60" s="625">
        <v>4.9914564568000002E-4</v>
      </c>
      <c r="T60" s="625">
        <v>5.0098340885299897E-4</v>
      </c>
      <c r="U60" s="625">
        <v>5.0094355439199998E-4</v>
      </c>
      <c r="V60" s="625">
        <v>4.9945194123599901E-4</v>
      </c>
      <c r="W60" s="625">
        <v>4.9699974218899996E-4</v>
      </c>
      <c r="X60" s="625">
        <v>4.93654327262E-4</v>
      </c>
      <c r="Y60" s="625">
        <v>4.89417207187E-4</v>
      </c>
      <c r="Z60" s="142" t="s">
        <v>1675</v>
      </c>
    </row>
    <row r="61" spans="1:26">
      <c r="A61" t="s">
        <v>1311</v>
      </c>
      <c r="B61" t="s">
        <v>1278</v>
      </c>
      <c r="C61" t="s">
        <v>1734</v>
      </c>
      <c r="D61" t="s">
        <v>1707</v>
      </c>
      <c r="E61">
        <v>5.4396126699999998E-3</v>
      </c>
      <c r="F61">
        <v>6.0665539899999897E-3</v>
      </c>
      <c r="G61">
        <v>9.3047734524999894E-3</v>
      </c>
      <c r="H61">
        <v>9.6084578190699897E-3</v>
      </c>
      <c r="I61">
        <v>9.2158824571999896E-3</v>
      </c>
      <c r="J61">
        <v>8.95541721848E-3</v>
      </c>
      <c r="K61">
        <v>8.5969325019399894E-3</v>
      </c>
      <c r="L61">
        <v>8.22519096581E-3</v>
      </c>
      <c r="M61">
        <v>7.8780384601599904E-3</v>
      </c>
      <c r="N61">
        <v>7.4768663355399903E-3</v>
      </c>
      <c r="O61">
        <v>7.0155291269200001E-3</v>
      </c>
      <c r="P61">
        <v>6.4637216452799904E-3</v>
      </c>
      <c r="Q61">
        <v>5.9650978351099898E-3</v>
      </c>
      <c r="R61">
        <v>5.5054807136299998E-3</v>
      </c>
      <c r="S61">
        <v>5.19169001319E-3</v>
      </c>
      <c r="T61">
        <v>5.2108077102599997E-3</v>
      </c>
      <c r="U61">
        <v>5.2103964839700003E-3</v>
      </c>
      <c r="V61">
        <v>5.1948857992699903E-3</v>
      </c>
      <c r="W61">
        <v>5.1693749531999999E-3</v>
      </c>
      <c r="X61">
        <v>5.1345783953300004E-3</v>
      </c>
      <c r="Y61">
        <v>5.0904954074399997E-3</v>
      </c>
      <c r="Z61" s="142" t="s">
        <v>1675</v>
      </c>
    </row>
    <row r="62" spans="1:26">
      <c r="A62" t="s">
        <v>1311</v>
      </c>
      <c r="B62" t="s">
        <v>1278</v>
      </c>
      <c r="C62" t="s">
        <v>1734</v>
      </c>
      <c r="D62" t="s">
        <v>1706</v>
      </c>
      <c r="E62">
        <v>9.0101104599999895E-3</v>
      </c>
      <c r="F62">
        <v>1.5396822909999899E-2</v>
      </c>
      <c r="G62">
        <v>2.2444861944020001E-2</v>
      </c>
      <c r="H62">
        <v>2.4046971846049901E-2</v>
      </c>
      <c r="I62">
        <v>2.5759174569999901E-2</v>
      </c>
      <c r="J62">
        <v>2.7209680189699999E-2</v>
      </c>
      <c r="K62">
        <v>2.89820348981999E-2</v>
      </c>
      <c r="L62">
        <v>3.0559486756099999E-2</v>
      </c>
      <c r="M62">
        <v>3.21835153877E-2</v>
      </c>
      <c r="N62">
        <v>3.35592784789999E-2</v>
      </c>
      <c r="O62">
        <v>3.4604823538099898E-2</v>
      </c>
      <c r="P62">
        <v>3.5046445673599901E-2</v>
      </c>
      <c r="Q62">
        <v>3.5535127240999997E-2</v>
      </c>
      <c r="R62">
        <v>3.5995459275399898E-2</v>
      </c>
      <c r="S62">
        <v>3.6278047853100001E-2</v>
      </c>
      <c r="T62">
        <v>3.6411669964900001E-2</v>
      </c>
      <c r="U62">
        <v>3.6408756949999899E-2</v>
      </c>
      <c r="V62">
        <v>3.6300371326299999E-2</v>
      </c>
      <c r="W62">
        <v>3.6122102074799899E-2</v>
      </c>
      <c r="X62">
        <v>3.5878954957799997E-2</v>
      </c>
      <c r="Y62">
        <v>3.5570992525999899E-2</v>
      </c>
      <c r="Z62" s="142" t="s">
        <v>1675</v>
      </c>
    </row>
    <row r="63" spans="1:26">
      <c r="A63" t="s">
        <v>1311</v>
      </c>
      <c r="B63" t="s">
        <v>1278</v>
      </c>
      <c r="C63" t="s">
        <v>1734</v>
      </c>
      <c r="D63" t="s">
        <v>1705</v>
      </c>
      <c r="E63" s="625">
        <v>7.4959660099999895E-4</v>
      </c>
      <c r="F63" s="625">
        <v>8.3591168009999905E-4</v>
      </c>
      <c r="G63">
        <v>1.28210741359699E-3</v>
      </c>
      <c r="H63">
        <v>1.32395236268999E-3</v>
      </c>
      <c r="I63">
        <v>1.2698589194469899E-3</v>
      </c>
      <c r="J63">
        <v>1.2339692771599999E-3</v>
      </c>
      <c r="K63">
        <v>1.18457315523499E-3</v>
      </c>
      <c r="L63">
        <v>1.1333511795230001E-3</v>
      </c>
      <c r="M63">
        <v>1.0855178594430001E-3</v>
      </c>
      <c r="N63">
        <v>1.0302390144149901E-3</v>
      </c>
      <c r="O63" s="625">
        <v>9.6667098937799998E-4</v>
      </c>
      <c r="P63" s="625">
        <v>8.9063766419200001E-4</v>
      </c>
      <c r="Q63" s="625">
        <v>8.2193271324799901E-4</v>
      </c>
      <c r="R63" s="625">
        <v>7.5860039116699897E-4</v>
      </c>
      <c r="S63" s="625">
        <v>7.1536386394699901E-4</v>
      </c>
      <c r="T63" s="625">
        <v>7.1800004574500002E-4</v>
      </c>
      <c r="U63" s="625">
        <v>7.1794138462100002E-4</v>
      </c>
      <c r="V63" s="625">
        <v>7.1580471327000004E-4</v>
      </c>
      <c r="W63" s="625">
        <v>7.1228899569599901E-4</v>
      </c>
      <c r="X63" s="625">
        <v>7.0749535731699895E-4</v>
      </c>
      <c r="Y63" s="625">
        <v>7.0142170893099998E-4</v>
      </c>
      <c r="Z63" s="142" t="s">
        <v>1675</v>
      </c>
    </row>
    <row r="64" spans="1:26">
      <c r="A64" t="s">
        <v>1311</v>
      </c>
      <c r="B64" t="s">
        <v>1278</v>
      </c>
      <c r="C64" t="s">
        <v>1734</v>
      </c>
      <c r="D64" t="s">
        <v>1704</v>
      </c>
      <c r="E64" s="625">
        <v>5.5436410100000004E-4</v>
      </c>
      <c r="F64" s="625">
        <v>6.1819848099999995E-4</v>
      </c>
      <c r="G64">
        <v>1.2772864167539899E-3</v>
      </c>
      <c r="H64">
        <v>1.3189734772089999E-3</v>
      </c>
      <c r="I64">
        <v>1.2650837922339999E-3</v>
      </c>
      <c r="J64">
        <v>1.2293300926119999E-3</v>
      </c>
      <c r="K64">
        <v>1.18011812203899E-3</v>
      </c>
      <c r="L64">
        <v>1.1290895728819899E-3</v>
      </c>
      <c r="M64">
        <v>1.08143629855799E-3</v>
      </c>
      <c r="N64">
        <v>1.026365324914E-3</v>
      </c>
      <c r="O64" s="625">
        <v>9.6303673721599898E-4</v>
      </c>
      <c r="P64" s="625">
        <v>8.8728847056599998E-4</v>
      </c>
      <c r="Q64" s="625">
        <v>8.1884243780199904E-4</v>
      </c>
      <c r="R64" s="625">
        <v>7.5574717172099905E-4</v>
      </c>
      <c r="S64" s="625">
        <v>7.1267398945799897E-4</v>
      </c>
      <c r="T64" s="625">
        <v>7.1529888014000001E-4</v>
      </c>
      <c r="U64" s="625">
        <v>7.1524235338499905E-4</v>
      </c>
      <c r="V64" s="625">
        <v>7.1311398344500005E-4</v>
      </c>
      <c r="W64" s="625">
        <v>7.0961005571000004E-4</v>
      </c>
      <c r="X64" s="625">
        <v>7.04834783761E-4</v>
      </c>
      <c r="Y64" s="625">
        <v>6.9878427939399897E-4</v>
      </c>
      <c r="Z64" s="142" t="s">
        <v>1675</v>
      </c>
    </row>
    <row r="65" spans="1:26">
      <c r="A65" t="s">
        <v>1311</v>
      </c>
      <c r="B65" t="s">
        <v>1278</v>
      </c>
      <c r="C65" t="s">
        <v>1734</v>
      </c>
      <c r="D65" t="s">
        <v>1702</v>
      </c>
      <c r="E65" s="625">
        <v>9.6411439999999904E-5</v>
      </c>
      <c r="F65" s="625">
        <v>1.0751270001999899E-4</v>
      </c>
      <c r="G65" s="625">
        <v>1.6490105332999999E-4</v>
      </c>
      <c r="H65" s="625">
        <v>1.70283067089999E-4</v>
      </c>
      <c r="I65" s="625">
        <v>1.6332582093E-4</v>
      </c>
      <c r="J65" s="625">
        <v>1.5870982217099899E-4</v>
      </c>
      <c r="K65" s="625">
        <v>1.5235651931000001E-4</v>
      </c>
      <c r="L65" s="625">
        <v>1.4576861318E-4</v>
      </c>
      <c r="M65" s="625">
        <v>1.39616320163999E-4</v>
      </c>
      <c r="N65" s="625">
        <v>1.3250660831400001E-4</v>
      </c>
      <c r="O65" s="625">
        <v>1.24330538866E-4</v>
      </c>
      <c r="P65" s="625">
        <v>1.1455135384299999E-4</v>
      </c>
      <c r="Q65" s="625">
        <v>1.05714794782999E-4</v>
      </c>
      <c r="R65" s="625">
        <v>9.7569136949999898E-5</v>
      </c>
      <c r="S65" s="625">
        <v>9.2008212508999998E-5</v>
      </c>
      <c r="T65" s="625">
        <v>9.2347070150000001E-5</v>
      </c>
      <c r="U65" s="625">
        <v>9.2339735543E-5</v>
      </c>
      <c r="V65" s="625">
        <v>9.2064900648000005E-5</v>
      </c>
      <c r="W65" s="625">
        <v>9.1612740873999997E-5</v>
      </c>
      <c r="X65" s="625">
        <v>9.0995945314999895E-5</v>
      </c>
      <c r="Y65" s="625">
        <v>9.0214898435999995E-5</v>
      </c>
      <c r="Z65" s="142" t="s">
        <v>1675</v>
      </c>
    </row>
    <row r="66" spans="1:26">
      <c r="A66" t="s">
        <v>1311</v>
      </c>
      <c r="B66" t="s">
        <v>1278</v>
      </c>
      <c r="C66" t="s">
        <v>1733</v>
      </c>
      <c r="D66" t="s">
        <v>1701</v>
      </c>
      <c r="E66">
        <v>1.03020567999999E-2</v>
      </c>
      <c r="F66">
        <v>1.8537142899999901E-2</v>
      </c>
      <c r="G66">
        <v>2.4748960720000001E-2</v>
      </c>
      <c r="H66">
        <v>2.901237936E-2</v>
      </c>
      <c r="I66">
        <v>2.75179302199999E-2</v>
      </c>
      <c r="J66">
        <v>3.0038944889999999E-2</v>
      </c>
      <c r="K66">
        <v>3.3189802029999903E-2</v>
      </c>
      <c r="L66">
        <v>3.5895307969999998E-2</v>
      </c>
      <c r="M66">
        <v>3.8192552309999898E-2</v>
      </c>
      <c r="N66">
        <v>4.0011253319999898E-2</v>
      </c>
      <c r="O66">
        <v>4.1673454019999903E-2</v>
      </c>
      <c r="P66">
        <v>4.32207665E-2</v>
      </c>
      <c r="Q66">
        <v>4.4396387209999999E-2</v>
      </c>
      <c r="R66">
        <v>4.5288289709999902E-2</v>
      </c>
      <c r="S66">
        <v>4.5973159819999901E-2</v>
      </c>
      <c r="T66">
        <v>4.6471873359999902E-2</v>
      </c>
      <c r="U66">
        <v>4.6812388359999998E-2</v>
      </c>
      <c r="V66">
        <v>4.7008519619999897E-2</v>
      </c>
      <c r="W66">
        <v>4.7078907659999898E-2</v>
      </c>
      <c r="X66">
        <v>4.7041724859999898E-2</v>
      </c>
      <c r="Y66">
        <v>4.6902165699999998E-2</v>
      </c>
      <c r="Z66" s="142" t="s">
        <v>1675</v>
      </c>
    </row>
    <row r="67" spans="1:26">
      <c r="A67" t="s">
        <v>1311</v>
      </c>
      <c r="B67" t="s">
        <v>1278</v>
      </c>
      <c r="C67" t="s">
        <v>1733</v>
      </c>
      <c r="D67" t="s">
        <v>1709</v>
      </c>
      <c r="E67">
        <v>0.16995236359999899</v>
      </c>
      <c r="F67">
        <v>0.26039970820000002</v>
      </c>
      <c r="G67">
        <v>0.3158968204</v>
      </c>
      <c r="H67">
        <v>0.3266810845</v>
      </c>
      <c r="I67">
        <v>0.32876331130000003</v>
      </c>
      <c r="J67">
        <v>0.36171826979999899</v>
      </c>
      <c r="K67">
        <v>0.40364676899999902</v>
      </c>
      <c r="L67">
        <v>0.44095003999999999</v>
      </c>
      <c r="M67">
        <v>0.47394533300000002</v>
      </c>
      <c r="N67">
        <v>0.50161994399999899</v>
      </c>
      <c r="O67">
        <v>0.52353537269999895</v>
      </c>
      <c r="P67">
        <v>0.54297379199999996</v>
      </c>
      <c r="Q67">
        <v>0.55774334150000004</v>
      </c>
      <c r="R67">
        <v>0.56894878260000004</v>
      </c>
      <c r="S67">
        <v>0.57755234679999901</v>
      </c>
      <c r="T67">
        <v>0.58381731960000005</v>
      </c>
      <c r="U67">
        <v>0.58809566170000005</v>
      </c>
      <c r="V67">
        <v>0.59055894409999998</v>
      </c>
      <c r="W67">
        <v>0.59144377749999999</v>
      </c>
      <c r="X67">
        <v>0.59097586400000002</v>
      </c>
      <c r="Y67">
        <v>0.58922373569999997</v>
      </c>
      <c r="Z67" s="142" t="s">
        <v>1675</v>
      </c>
    </row>
    <row r="68" spans="1:26">
      <c r="A68" t="s">
        <v>1311</v>
      </c>
      <c r="B68" t="s">
        <v>1278</v>
      </c>
      <c r="C68" t="s">
        <v>1733</v>
      </c>
      <c r="D68" t="s">
        <v>1706</v>
      </c>
      <c r="E68">
        <v>8.5959851E-3</v>
      </c>
      <c r="F68">
        <v>1.53672576E-2</v>
      </c>
      <c r="G68">
        <v>2.0370216659999999E-2</v>
      </c>
      <c r="H68">
        <v>2.0636798939999899E-2</v>
      </c>
      <c r="I68">
        <v>2.04730702199999E-2</v>
      </c>
      <c r="J68">
        <v>2.2525268169999901E-2</v>
      </c>
      <c r="K68">
        <v>2.5136294399999998E-2</v>
      </c>
      <c r="L68">
        <v>2.7459253110000002E-2</v>
      </c>
      <c r="M68">
        <v>2.9513967259999999E-2</v>
      </c>
      <c r="N68">
        <v>3.1237372749999999E-2</v>
      </c>
      <c r="O68">
        <v>3.2602118649999998E-2</v>
      </c>
      <c r="P68">
        <v>3.3812628519999999E-2</v>
      </c>
      <c r="Q68">
        <v>3.4732316040000002E-2</v>
      </c>
      <c r="R68">
        <v>3.5430135209999901E-2</v>
      </c>
      <c r="S68">
        <v>3.5965901719999999E-2</v>
      </c>
      <c r="T68">
        <v>3.63560303299999E-2</v>
      </c>
      <c r="U68">
        <v>3.6622485740000002E-2</v>
      </c>
      <c r="V68">
        <v>3.6775882570000001E-2</v>
      </c>
      <c r="W68">
        <v>3.6830958330000003E-2</v>
      </c>
      <c r="X68">
        <v>3.6801835890000002E-2</v>
      </c>
      <c r="Y68">
        <v>3.6692687879999998E-2</v>
      </c>
      <c r="Z68" s="142" t="s">
        <v>1675</v>
      </c>
    </row>
    <row r="69" spans="1:26">
      <c r="A69" t="s">
        <v>1311</v>
      </c>
      <c r="B69" t="s">
        <v>1278</v>
      </c>
      <c r="C69" t="s">
        <v>1732</v>
      </c>
      <c r="D69" t="s">
        <v>1714</v>
      </c>
      <c r="E69" s="625">
        <v>7.5541899965999904E-5</v>
      </c>
      <c r="F69" s="625">
        <v>9.5906200061999898E-5</v>
      </c>
      <c r="G69" s="625">
        <v>1.1433638451099899E-4</v>
      </c>
      <c r="H69" s="625">
        <v>1.3904545166899999E-4</v>
      </c>
      <c r="I69" s="625">
        <v>1.6520694611399999E-4</v>
      </c>
      <c r="J69" s="625">
        <v>1.72131508011E-4</v>
      </c>
      <c r="K69" s="625">
        <v>1.78287575911E-4</v>
      </c>
      <c r="L69" s="625">
        <v>1.80199375964E-4</v>
      </c>
      <c r="M69" s="625">
        <v>1.7872249415899901E-4</v>
      </c>
      <c r="N69" s="625">
        <v>1.7444556959999999E-4</v>
      </c>
      <c r="O69" s="625">
        <v>1.6797520317000001E-4</v>
      </c>
      <c r="P69" s="625">
        <v>1.6016613315099999E-4</v>
      </c>
      <c r="Q69" s="625">
        <v>1.5141357854599999E-4</v>
      </c>
      <c r="R69" s="625">
        <v>1.41957999275E-4</v>
      </c>
      <c r="S69" s="625">
        <v>1.3545205323199999E-4</v>
      </c>
      <c r="T69" s="625">
        <v>1.36981143865999E-4</v>
      </c>
      <c r="U69" s="625">
        <v>1.3749309605599999E-4</v>
      </c>
      <c r="V69" s="625">
        <v>1.37183785940999E-4</v>
      </c>
      <c r="W69" s="625">
        <v>1.3625016870699901E-4</v>
      </c>
      <c r="X69" s="625">
        <v>1.3481902010699899E-4</v>
      </c>
      <c r="Y69" s="625">
        <v>1.3302464819499901E-4</v>
      </c>
      <c r="Z69" s="142" t="s">
        <v>1675</v>
      </c>
    </row>
    <row r="70" spans="1:26">
      <c r="A70" t="s">
        <v>1311</v>
      </c>
      <c r="B70" t="s">
        <v>1278</v>
      </c>
      <c r="C70" t="s">
        <v>1732</v>
      </c>
      <c r="D70" t="s">
        <v>1713</v>
      </c>
      <c r="E70" s="625">
        <v>5.8620689969999997E-4</v>
      </c>
      <c r="F70" s="625">
        <v>7.4423016025999995E-4</v>
      </c>
      <c r="G70">
        <v>1.0281485385870001E-3</v>
      </c>
      <c r="H70">
        <v>1.25034079443E-3</v>
      </c>
      <c r="I70">
        <v>1.4855923275839901E-3</v>
      </c>
      <c r="J70">
        <v>1.5478606178779999E-3</v>
      </c>
      <c r="K70">
        <v>1.60321811745899E-3</v>
      </c>
      <c r="L70">
        <v>1.620408562778E-3</v>
      </c>
      <c r="M70">
        <v>1.6071281723239899E-3</v>
      </c>
      <c r="N70">
        <v>1.5686681385919899E-3</v>
      </c>
      <c r="O70">
        <v>1.5104855850699901E-3</v>
      </c>
      <c r="P70">
        <v>1.44026331793899E-3</v>
      </c>
      <c r="Q70">
        <v>1.3615569066369999E-3</v>
      </c>
      <c r="R70">
        <v>1.27653086216999E-3</v>
      </c>
      <c r="S70">
        <v>1.2180260683379901E-3</v>
      </c>
      <c r="T70">
        <v>1.23177683407199E-3</v>
      </c>
      <c r="U70">
        <v>1.2363805406699999E-3</v>
      </c>
      <c r="V70">
        <v>1.2335990985330001E-3</v>
      </c>
      <c r="W70">
        <v>1.2252043673489899E-3</v>
      </c>
      <c r="X70">
        <v>1.21233438260199E-3</v>
      </c>
      <c r="Y70">
        <v>1.1961984492969899E-3</v>
      </c>
      <c r="Z70" s="142" t="s">
        <v>1675</v>
      </c>
    </row>
    <row r="71" spans="1:26">
      <c r="A71" t="s">
        <v>1311</v>
      </c>
      <c r="B71" t="s">
        <v>1278</v>
      </c>
      <c r="C71" t="s">
        <v>1732</v>
      </c>
      <c r="D71" t="s">
        <v>1712</v>
      </c>
      <c r="E71">
        <v>1.02737311000959E-2</v>
      </c>
      <c r="F71">
        <v>1.3043212799664999E-2</v>
      </c>
      <c r="G71">
        <v>1.80191033698659E-2</v>
      </c>
      <c r="H71">
        <v>2.1913191254669898E-2</v>
      </c>
      <c r="I71">
        <v>2.6036178017720901E-2</v>
      </c>
      <c r="J71">
        <v>2.7127464278674001E-2</v>
      </c>
      <c r="K71">
        <v>2.8097642041304001E-2</v>
      </c>
      <c r="L71">
        <v>2.8398937968813001E-2</v>
      </c>
      <c r="M71">
        <v>2.816617148413E-2</v>
      </c>
      <c r="N71">
        <v>2.7492140430794901E-2</v>
      </c>
      <c r="O71">
        <v>2.6472436692616001E-2</v>
      </c>
      <c r="P71">
        <v>2.5241734266866E-2</v>
      </c>
      <c r="Q71">
        <v>2.3862342626044E-2</v>
      </c>
      <c r="R71">
        <v>2.2372189816493901E-2</v>
      </c>
      <c r="S71">
        <v>2.13468743516269E-2</v>
      </c>
      <c r="T71">
        <v>2.1587840410888001E-2</v>
      </c>
      <c r="U71">
        <v>2.1668535067858999E-2</v>
      </c>
      <c r="V71">
        <v>2.1619792719214902E-2</v>
      </c>
      <c r="W71">
        <v>2.1472665938932999E-2</v>
      </c>
      <c r="X71">
        <v>2.1247112718728998E-2</v>
      </c>
      <c r="Y71">
        <v>2.0964311314831899E-2</v>
      </c>
      <c r="Z71" s="142" t="s">
        <v>1675</v>
      </c>
    </row>
    <row r="72" spans="1:26">
      <c r="A72" t="s">
        <v>1311</v>
      </c>
      <c r="B72" t="s">
        <v>1278</v>
      </c>
      <c r="C72" t="s">
        <v>1732</v>
      </c>
      <c r="D72" t="s">
        <v>1711</v>
      </c>
      <c r="E72" s="625">
        <v>2.54704540085999E-4</v>
      </c>
      <c r="F72" s="625">
        <v>3.2337559987000001E-4</v>
      </c>
      <c r="G72" s="625">
        <v>4.4674098837399999E-4</v>
      </c>
      <c r="H72" s="625">
        <v>5.4328566345399998E-4</v>
      </c>
      <c r="I72" s="625">
        <v>6.4550534197900002E-4</v>
      </c>
      <c r="J72" s="625">
        <v>6.7256156742700004E-4</v>
      </c>
      <c r="K72" s="625">
        <v>6.9661471258399997E-4</v>
      </c>
      <c r="L72" s="625">
        <v>7.0408454388799996E-4</v>
      </c>
      <c r="M72" s="625">
        <v>6.9831377676699902E-4</v>
      </c>
      <c r="N72" s="625">
        <v>6.8160265037499898E-4</v>
      </c>
      <c r="O72" s="625">
        <v>6.5632158050899999E-4</v>
      </c>
      <c r="P72" s="625">
        <v>6.25809207293E-4</v>
      </c>
      <c r="Q72" s="625">
        <v>5.9161068848699995E-4</v>
      </c>
      <c r="R72" s="625">
        <v>5.5466550772299904E-4</v>
      </c>
      <c r="S72" s="625">
        <v>5.2924527976200004E-4</v>
      </c>
      <c r="T72" s="625">
        <v>5.3521968452199895E-4</v>
      </c>
      <c r="U72" s="625">
        <v>5.3721986765399999E-4</v>
      </c>
      <c r="V72" s="625">
        <v>5.3601174619799996E-4</v>
      </c>
      <c r="W72" s="625">
        <v>5.3236353585499904E-4</v>
      </c>
      <c r="X72" s="625">
        <v>5.2677198702399898E-4</v>
      </c>
      <c r="Y72" s="625">
        <v>5.1976059995399899E-4</v>
      </c>
      <c r="Z72" s="142" t="s">
        <v>1675</v>
      </c>
    </row>
    <row r="73" spans="1:26">
      <c r="A73" t="s">
        <v>1311</v>
      </c>
      <c r="B73" t="s">
        <v>1278</v>
      </c>
      <c r="C73" t="s">
        <v>1732</v>
      </c>
      <c r="D73" t="s">
        <v>1701</v>
      </c>
      <c r="E73">
        <v>4.1136806786999996E-3</v>
      </c>
      <c r="F73">
        <v>1.1942247139666899E-2</v>
      </c>
      <c r="G73">
        <v>1.9222779119664999E-2</v>
      </c>
      <c r="H73">
        <v>2.4875465420099999E-2</v>
      </c>
      <c r="I73">
        <v>2.6882893744900001E-2</v>
      </c>
      <c r="J73">
        <v>3.0208727799689999E-2</v>
      </c>
      <c r="K73">
        <v>3.4374023226969898E-2</v>
      </c>
      <c r="L73">
        <v>3.7907292107627999E-2</v>
      </c>
      <c r="M73">
        <v>4.0922756848687902E-2</v>
      </c>
      <c r="N73">
        <v>4.3439078925161898E-2</v>
      </c>
      <c r="O73">
        <v>4.5872788638784003E-2</v>
      </c>
      <c r="P73">
        <v>4.8080104983953001E-2</v>
      </c>
      <c r="Q73">
        <v>4.9938767433436997E-2</v>
      </c>
      <c r="R73">
        <v>5.1386160518714898E-2</v>
      </c>
      <c r="S73">
        <v>5.24027268630569E-2</v>
      </c>
      <c r="T73">
        <v>5.2994308505460899E-2</v>
      </c>
      <c r="U73">
        <v>5.3192358809661999E-2</v>
      </c>
      <c r="V73">
        <v>5.3072705981488E-2</v>
      </c>
      <c r="W73">
        <v>5.2711532835646002E-2</v>
      </c>
      <c r="X73">
        <v>5.2157846351685001E-2</v>
      </c>
      <c r="Y73">
        <v>5.1463641731547903E-2</v>
      </c>
      <c r="Z73" s="142" t="s">
        <v>1675</v>
      </c>
    </row>
    <row r="74" spans="1:26">
      <c r="A74" t="s">
        <v>1311</v>
      </c>
      <c r="B74" t="s">
        <v>1278</v>
      </c>
      <c r="C74" t="s">
        <v>1732</v>
      </c>
      <c r="D74" t="s">
        <v>1710</v>
      </c>
      <c r="E74" s="625">
        <v>1.0072120003999901E-5</v>
      </c>
      <c r="F74" s="625">
        <v>1.2787500003E-5</v>
      </c>
      <c r="G74" s="625">
        <v>1.7665826375999999E-5</v>
      </c>
      <c r="H74" s="625">
        <v>2.148357949E-5</v>
      </c>
      <c r="I74" s="625">
        <v>2.5525831507999899E-5</v>
      </c>
      <c r="J74" s="625">
        <v>2.6595746294999999E-5</v>
      </c>
      <c r="K74" s="625">
        <v>2.7546920099000001E-5</v>
      </c>
      <c r="L74" s="625">
        <v>2.7842350862999901E-5</v>
      </c>
      <c r="M74" s="625">
        <v>2.7614170539999999E-5</v>
      </c>
      <c r="N74" s="625">
        <v>2.6953332100999899E-5</v>
      </c>
      <c r="O74" s="625">
        <v>2.5953654249000001E-5</v>
      </c>
      <c r="P74" s="625">
        <v>2.4747064915999898E-5</v>
      </c>
      <c r="Q74" s="625">
        <v>2.3394723778E-5</v>
      </c>
      <c r="R74" s="625">
        <v>2.1933767138999899E-5</v>
      </c>
      <c r="S74" s="625">
        <v>2.0928542945000002E-5</v>
      </c>
      <c r="T74" s="625">
        <v>2.1164783815999901E-5</v>
      </c>
      <c r="U74" s="625">
        <v>2.1243885970999899E-5</v>
      </c>
      <c r="V74" s="625">
        <v>2.1196105620999998E-5</v>
      </c>
      <c r="W74" s="625">
        <v>2.1051850091999902E-5</v>
      </c>
      <c r="X74" s="625">
        <v>2.0830716444000001E-5</v>
      </c>
      <c r="Y74" s="625">
        <v>2.0553457400000001E-5</v>
      </c>
      <c r="Z74" s="142" t="s">
        <v>1675</v>
      </c>
    </row>
    <row r="75" spans="1:26">
      <c r="A75" t="s">
        <v>1311</v>
      </c>
      <c r="B75" t="s">
        <v>1278</v>
      </c>
      <c r="C75" t="s">
        <v>1732</v>
      </c>
      <c r="D75" t="s">
        <v>1709</v>
      </c>
      <c r="E75">
        <v>6.7863058599999998E-2</v>
      </c>
      <c r="F75">
        <v>0.16775824623003599</v>
      </c>
      <c r="G75">
        <v>0.24536042607002301</v>
      </c>
      <c r="H75">
        <v>0.28009919610400003</v>
      </c>
      <c r="I75">
        <v>0.32117632661999901</v>
      </c>
      <c r="J75">
        <v>0.36376293600257997</v>
      </c>
      <c r="K75">
        <v>0.41804913221194001</v>
      </c>
      <c r="L75">
        <v>0.46566527571765998</v>
      </c>
      <c r="M75">
        <v>0.50782545433458004</v>
      </c>
      <c r="N75">
        <v>0.54459457960300905</v>
      </c>
      <c r="O75">
        <v>0.57629122328554905</v>
      </c>
      <c r="P75">
        <v>0.60402188858686001</v>
      </c>
      <c r="Q75">
        <v>0.62737168970740897</v>
      </c>
      <c r="R75">
        <v>0.64555479406196004</v>
      </c>
      <c r="S75">
        <v>0.65832581111233901</v>
      </c>
      <c r="T75">
        <v>0.66575761749387896</v>
      </c>
      <c r="U75">
        <v>0.66824572263006998</v>
      </c>
      <c r="V75">
        <v>0.66674255020909901</v>
      </c>
      <c r="W75">
        <v>0.66220514306945899</v>
      </c>
      <c r="X75">
        <v>0.65524975194476898</v>
      </c>
      <c r="Y75">
        <v>0.64652806490071901</v>
      </c>
      <c r="Z75" s="142" t="s">
        <v>1675</v>
      </c>
    </row>
    <row r="76" spans="1:26">
      <c r="A76" t="s">
        <v>1311</v>
      </c>
      <c r="B76" t="s">
        <v>1278</v>
      </c>
      <c r="C76" t="s">
        <v>1732</v>
      </c>
      <c r="D76" t="s">
        <v>1708</v>
      </c>
      <c r="E76" s="625">
        <v>2.18568619999999E-4</v>
      </c>
      <c r="F76" s="625">
        <v>2.7748752010199899E-4</v>
      </c>
      <c r="G76" s="625">
        <v>3.8334711681800002E-4</v>
      </c>
      <c r="H76" s="625">
        <v>4.6619178756399999E-4</v>
      </c>
      <c r="I76" s="625">
        <v>5.5390607248899902E-4</v>
      </c>
      <c r="J76" s="625">
        <v>5.77122895597E-4</v>
      </c>
      <c r="K76" s="625">
        <v>5.9776313230399899E-4</v>
      </c>
      <c r="L76" s="625">
        <v>6.0417261641799904E-4</v>
      </c>
      <c r="M76" s="625">
        <v>5.9922093248699899E-4</v>
      </c>
      <c r="N76" s="625">
        <v>5.8488085394499899E-4</v>
      </c>
      <c r="O76" s="625">
        <v>5.6318736422899997E-4</v>
      </c>
      <c r="P76" s="625">
        <v>5.3700473835299896E-4</v>
      </c>
      <c r="Q76" s="625">
        <v>5.0765912220699998E-4</v>
      </c>
      <c r="R76" s="625">
        <v>4.7595641029299899E-4</v>
      </c>
      <c r="S76" s="625">
        <v>4.5414357124199902E-4</v>
      </c>
      <c r="T76" s="625">
        <v>4.5927009666199998E-4</v>
      </c>
      <c r="U76" s="625">
        <v>4.6098645896399998E-4</v>
      </c>
      <c r="V76" s="625">
        <v>4.59949739328E-4</v>
      </c>
      <c r="W76" s="625">
        <v>4.5681940663499902E-4</v>
      </c>
      <c r="X76" s="625">
        <v>4.5202124231399899E-4</v>
      </c>
      <c r="Y76" s="625">
        <v>4.4600471972399899E-4</v>
      </c>
      <c r="Z76" s="142" t="s">
        <v>1675</v>
      </c>
    </row>
    <row r="77" spans="1:26">
      <c r="A77" t="s">
        <v>1311</v>
      </c>
      <c r="B77" t="s">
        <v>1278</v>
      </c>
      <c r="C77" t="s">
        <v>1732</v>
      </c>
      <c r="D77" t="s">
        <v>1707</v>
      </c>
      <c r="E77">
        <v>2.27315470000999E-3</v>
      </c>
      <c r="F77">
        <v>2.8861991405999998E-3</v>
      </c>
      <c r="G77">
        <v>3.9872645827329902E-3</v>
      </c>
      <c r="H77">
        <v>4.84894664272099E-3</v>
      </c>
      <c r="I77">
        <v>5.7612729602580003E-3</v>
      </c>
      <c r="J77">
        <v>6.0027602882669999E-3</v>
      </c>
      <c r="K77">
        <v>6.21743889389899E-3</v>
      </c>
      <c r="L77">
        <v>6.2841086371370003E-3</v>
      </c>
      <c r="M77">
        <v>6.2326009689590003E-3</v>
      </c>
      <c r="N77">
        <v>6.0834530186099998E-3</v>
      </c>
      <c r="O77">
        <v>5.8578157582429898E-3</v>
      </c>
      <c r="P77">
        <v>5.58548473913299E-3</v>
      </c>
      <c r="Q77">
        <v>5.2802557312780002E-3</v>
      </c>
      <c r="R77">
        <v>4.9505142229939996E-3</v>
      </c>
      <c r="S77">
        <v>4.7236311738769899E-3</v>
      </c>
      <c r="T77">
        <v>4.7769540982279899E-3</v>
      </c>
      <c r="U77">
        <v>4.79480941264599E-3</v>
      </c>
      <c r="V77">
        <v>4.7840226041519903E-3</v>
      </c>
      <c r="W77">
        <v>4.7514647191359899E-3</v>
      </c>
      <c r="X77">
        <v>4.7015555766589997E-3</v>
      </c>
      <c r="Y77">
        <v>4.6389778550219897E-3</v>
      </c>
      <c r="Z77" s="142" t="s">
        <v>1675</v>
      </c>
    </row>
    <row r="78" spans="1:26">
      <c r="A78" t="s">
        <v>1311</v>
      </c>
      <c r="B78" t="s">
        <v>1278</v>
      </c>
      <c r="C78" t="s">
        <v>1732</v>
      </c>
      <c r="D78" t="s">
        <v>1706</v>
      </c>
      <c r="E78">
        <v>3.4324296409999999E-3</v>
      </c>
      <c r="F78">
        <v>9.9001029407669999E-3</v>
      </c>
      <c r="G78">
        <v>1.5821761092000002E-2</v>
      </c>
      <c r="H78">
        <v>1.7694175803668898E-2</v>
      </c>
      <c r="I78">
        <v>2.0000616396667E-2</v>
      </c>
      <c r="J78">
        <v>2.2652592646603999E-2</v>
      </c>
      <c r="K78">
        <v>2.6033158759768901E-2</v>
      </c>
      <c r="L78">
        <v>2.8998383420585999E-2</v>
      </c>
      <c r="M78">
        <v>3.1623802065521997E-2</v>
      </c>
      <c r="N78">
        <v>3.3913536099282E-2</v>
      </c>
      <c r="O78">
        <v>3.58873809569389E-2</v>
      </c>
      <c r="P78">
        <v>3.7614227804669997E-2</v>
      </c>
      <c r="Q78">
        <v>3.9068281312302999E-2</v>
      </c>
      <c r="R78">
        <v>4.0200612252402998E-2</v>
      </c>
      <c r="S78">
        <v>4.0995919269390002E-2</v>
      </c>
      <c r="T78">
        <v>4.1458711364148901E-2</v>
      </c>
      <c r="U78">
        <v>4.1613643609413997E-2</v>
      </c>
      <c r="V78">
        <v>4.1520053845572003E-2</v>
      </c>
      <c r="W78">
        <v>4.1237488020337998E-2</v>
      </c>
      <c r="X78">
        <v>4.0804332021773998E-2</v>
      </c>
      <c r="Y78">
        <v>4.0261216850617003E-2</v>
      </c>
      <c r="Z78" s="142" t="s">
        <v>1675</v>
      </c>
    </row>
    <row r="79" spans="1:26">
      <c r="A79" t="s">
        <v>1311</v>
      </c>
      <c r="B79" t="s">
        <v>1278</v>
      </c>
      <c r="C79" t="s">
        <v>1732</v>
      </c>
      <c r="D79" t="s">
        <v>1705</v>
      </c>
      <c r="E79" s="625">
        <v>3.13248020055E-4</v>
      </c>
      <c r="F79" s="625">
        <v>3.97689859799999E-4</v>
      </c>
      <c r="G79" s="625">
        <v>5.4940570974199899E-4</v>
      </c>
      <c r="H79" s="625">
        <v>6.6813695312599995E-4</v>
      </c>
      <c r="I79" s="625">
        <v>7.9384744090499999E-4</v>
      </c>
      <c r="J79" s="625">
        <v>8.2712164439099998E-4</v>
      </c>
      <c r="K79" s="625">
        <v>8.5670234150399998E-4</v>
      </c>
      <c r="L79" s="625">
        <v>8.6588859845000005E-4</v>
      </c>
      <c r="M79" s="625">
        <v>8.5879212359699997E-4</v>
      </c>
      <c r="N79" s="625">
        <v>8.3824071999700003E-4</v>
      </c>
      <c r="O79" s="625">
        <v>8.0714996224100005E-4</v>
      </c>
      <c r="P79" s="625">
        <v>7.6962534061499901E-4</v>
      </c>
      <c r="Q79" s="625">
        <v>7.2756761674000003E-4</v>
      </c>
      <c r="R79" s="625">
        <v>6.8213269136900003E-4</v>
      </c>
      <c r="S79" s="625">
        <v>6.5087014734699995E-4</v>
      </c>
      <c r="T79" s="625">
        <v>6.5821761751199998E-4</v>
      </c>
      <c r="U79" s="625">
        <v>6.6067755297099997E-4</v>
      </c>
      <c r="V79" s="625">
        <v>6.5919167022500001E-4</v>
      </c>
      <c r="W79" s="625">
        <v>6.5470539138800003E-4</v>
      </c>
      <c r="X79" s="625">
        <v>6.47828638693E-4</v>
      </c>
      <c r="Y79" s="625">
        <v>6.3920634527299999E-4</v>
      </c>
      <c r="Z79" s="142" t="s">
        <v>1675</v>
      </c>
    </row>
    <row r="80" spans="1:26">
      <c r="A80" t="s">
        <v>1311</v>
      </c>
      <c r="B80" t="s">
        <v>1278</v>
      </c>
      <c r="C80" t="s">
        <v>1732</v>
      </c>
      <c r="D80" t="s">
        <v>1704</v>
      </c>
      <c r="E80" s="625">
        <v>2.3166218000099999E-4</v>
      </c>
      <c r="F80" s="625">
        <v>2.9411174005999999E-4</v>
      </c>
      <c r="G80" s="625">
        <v>5.47339876746E-4</v>
      </c>
      <c r="H80" s="625">
        <v>6.6562467225799902E-4</v>
      </c>
      <c r="I80" s="625">
        <v>7.9086227204999996E-4</v>
      </c>
      <c r="J80" s="625">
        <v>8.2401139114599996E-4</v>
      </c>
      <c r="K80" s="625">
        <v>8.5348096545299901E-4</v>
      </c>
      <c r="L80" s="625">
        <v>8.6263266836199997E-4</v>
      </c>
      <c r="M80" s="625">
        <v>8.5556243156000001E-4</v>
      </c>
      <c r="N80" s="625">
        <v>8.3508834924899897E-4</v>
      </c>
      <c r="O80" s="625">
        <v>8.0411417003300003E-4</v>
      </c>
      <c r="P80" s="625">
        <v>7.6673104891400001E-4</v>
      </c>
      <c r="Q80" s="625">
        <v>7.2483156821999905E-4</v>
      </c>
      <c r="R80" s="625">
        <v>6.7956742888099903E-4</v>
      </c>
      <c r="S80" s="625">
        <v>6.48422487257E-4</v>
      </c>
      <c r="T80" s="625">
        <v>6.5574232990199901E-4</v>
      </c>
      <c r="U80" s="625">
        <v>6.5819316990600003E-4</v>
      </c>
      <c r="V80" s="625">
        <v>6.56712661422999E-4</v>
      </c>
      <c r="W80" s="625">
        <v>6.52243298853999E-4</v>
      </c>
      <c r="X80" s="625">
        <v>6.4539243542899999E-4</v>
      </c>
      <c r="Y80" s="625">
        <v>6.3680233861599896E-4</v>
      </c>
      <c r="Z80" s="142" t="s">
        <v>1675</v>
      </c>
    </row>
    <row r="81" spans="1:26">
      <c r="A81" t="s">
        <v>1311</v>
      </c>
      <c r="B81" t="s">
        <v>1278</v>
      </c>
      <c r="C81" t="s">
        <v>1732</v>
      </c>
      <c r="D81" t="s">
        <v>1702</v>
      </c>
      <c r="E81" s="625">
        <v>4.0288999987000003E-5</v>
      </c>
      <c r="F81" s="625">
        <v>5.1150099968999899E-5</v>
      </c>
      <c r="G81" s="625">
        <v>7.0663478795999902E-5</v>
      </c>
      <c r="H81" s="625">
        <v>8.5934494502999998E-5</v>
      </c>
      <c r="I81" s="625">
        <v>1.02103070332999E-4</v>
      </c>
      <c r="J81" s="625">
        <v>1.06382767416E-4</v>
      </c>
      <c r="K81" s="625">
        <v>1.1018745922100001E-4</v>
      </c>
      <c r="L81" s="625">
        <v>1.1136897935E-4</v>
      </c>
      <c r="M81" s="625">
        <v>1.10456290247999E-4</v>
      </c>
      <c r="N81" s="625">
        <v>1.0781298118899999E-4</v>
      </c>
      <c r="O81" s="625">
        <v>1.03814172539999E-4</v>
      </c>
      <c r="P81" s="625">
        <v>9.89878808689999E-5</v>
      </c>
      <c r="Q81" s="625">
        <v>9.3578481536999895E-5</v>
      </c>
      <c r="R81" s="625">
        <v>8.7734670583999906E-5</v>
      </c>
      <c r="S81" s="625">
        <v>8.3713854689999902E-5</v>
      </c>
      <c r="T81" s="625">
        <v>8.4658789213999994E-5</v>
      </c>
      <c r="U81" s="625">
        <v>8.4975258147999998E-5</v>
      </c>
      <c r="V81" s="625">
        <v>8.4784108137999999E-5</v>
      </c>
      <c r="W81" s="625">
        <v>8.4207141150999894E-5</v>
      </c>
      <c r="X81" s="625">
        <v>8.3322580614999994E-5</v>
      </c>
      <c r="Y81" s="625">
        <v>8.2213630678999904E-5</v>
      </c>
      <c r="Z81" s="142" t="s">
        <v>1675</v>
      </c>
    </row>
    <row r="82" spans="1:26">
      <c r="A82" t="s">
        <v>1311</v>
      </c>
      <c r="B82" t="s">
        <v>1278</v>
      </c>
      <c r="C82" t="s">
        <v>1667</v>
      </c>
      <c r="D82" t="s">
        <v>1689</v>
      </c>
      <c r="E82">
        <v>0</v>
      </c>
      <c r="F82">
        <v>0</v>
      </c>
      <c r="G82">
        <v>0</v>
      </c>
      <c r="H82">
        <v>0</v>
      </c>
      <c r="I82">
        <v>0</v>
      </c>
      <c r="J82" s="625">
        <v>8.8747499999999994E-8</v>
      </c>
      <c r="K82" s="625">
        <v>2.6616452000000001E-6</v>
      </c>
      <c r="L82" s="625">
        <v>6.6344872999999998E-6</v>
      </c>
      <c r="M82" s="625">
        <v>1.3239124100000001E-5</v>
      </c>
      <c r="N82" s="625">
        <v>1.8523900000000001E-5</v>
      </c>
      <c r="O82" s="625">
        <v>2.2943852800000001E-5</v>
      </c>
      <c r="P82" s="625">
        <v>2.5219415899999898E-5</v>
      </c>
      <c r="Q82" s="625">
        <v>2.7512779600000001E-5</v>
      </c>
      <c r="R82" s="625">
        <v>3.1001913999999997E-5</v>
      </c>
      <c r="S82" s="625">
        <v>3.5676149999999999E-5</v>
      </c>
      <c r="T82" s="625">
        <v>4.0067729999999998E-5</v>
      </c>
      <c r="U82" s="625">
        <v>4.4436939999999997E-5</v>
      </c>
      <c r="V82" s="625">
        <v>4.8911389999999898E-5</v>
      </c>
      <c r="W82" s="625">
        <v>5.3150199999999998E-5</v>
      </c>
      <c r="X82" s="625">
        <v>5.6832549999999998E-5</v>
      </c>
      <c r="Y82" s="625">
        <v>6.0510469999999899E-5</v>
      </c>
      <c r="Z82" s="142" t="s">
        <v>1675</v>
      </c>
    </row>
    <row r="83" spans="1:26">
      <c r="A83" t="s">
        <v>1311</v>
      </c>
      <c r="B83" t="s">
        <v>1278</v>
      </c>
      <c r="C83" t="s">
        <v>1667</v>
      </c>
      <c r="D83" t="s">
        <v>1688</v>
      </c>
      <c r="E83">
        <v>0</v>
      </c>
      <c r="F83">
        <v>0</v>
      </c>
      <c r="G83">
        <v>0</v>
      </c>
      <c r="H83">
        <v>0</v>
      </c>
      <c r="I83">
        <v>0</v>
      </c>
      <c r="J83" s="625">
        <v>7.4636099999999899E-7</v>
      </c>
      <c r="K83" s="625">
        <v>2.0465962300000001E-5</v>
      </c>
      <c r="L83" s="625">
        <v>5.7229593799999999E-5</v>
      </c>
      <c r="M83" s="625">
        <v>1.1580980979999901E-4</v>
      </c>
      <c r="N83" s="625">
        <v>1.676282356E-4</v>
      </c>
      <c r="O83" s="625">
        <v>2.1535478219999901E-4</v>
      </c>
      <c r="P83" s="625">
        <v>2.5670180790000001E-4</v>
      </c>
      <c r="Q83" s="625">
        <v>2.9647187540000002E-4</v>
      </c>
      <c r="R83" s="625">
        <v>3.29032729E-4</v>
      </c>
      <c r="S83" s="625">
        <v>3.5134931299999998E-4</v>
      </c>
      <c r="T83" s="625">
        <v>3.6477647099999999E-4</v>
      </c>
      <c r="U83" s="625">
        <v>3.74697333999999E-4</v>
      </c>
      <c r="V83" s="625">
        <v>3.8413636399999999E-4</v>
      </c>
      <c r="W83" s="625">
        <v>3.9975003899999999E-4</v>
      </c>
      <c r="X83" s="625">
        <v>4.2204871399999997E-4</v>
      </c>
      <c r="Y83" s="625">
        <v>4.4636322699999998E-4</v>
      </c>
      <c r="Z83" s="142" t="s">
        <v>1675</v>
      </c>
    </row>
    <row r="84" spans="1:26">
      <c r="A84" t="s">
        <v>1311</v>
      </c>
      <c r="B84" t="s">
        <v>1278</v>
      </c>
      <c r="C84" t="s">
        <v>1667</v>
      </c>
      <c r="D84" t="s">
        <v>1680</v>
      </c>
      <c r="E84">
        <v>0</v>
      </c>
      <c r="F84">
        <v>0</v>
      </c>
      <c r="G84">
        <v>0</v>
      </c>
      <c r="H84">
        <v>0</v>
      </c>
      <c r="I84">
        <v>0</v>
      </c>
      <c r="J84" s="625">
        <v>4.0820999999999999E-8</v>
      </c>
      <c r="K84" s="625">
        <v>1.1033941000000001E-6</v>
      </c>
      <c r="L84" s="625">
        <v>2.4955879E-6</v>
      </c>
      <c r="M84" s="625">
        <v>4.5290743999999999E-6</v>
      </c>
      <c r="N84" s="625">
        <v>5.7677193E-6</v>
      </c>
      <c r="O84" s="625">
        <v>6.5006211E-6</v>
      </c>
      <c r="P84" s="625">
        <v>6.5003749700000001E-6</v>
      </c>
      <c r="Q84" s="625">
        <v>6.4544581999999998E-6</v>
      </c>
      <c r="R84" s="625">
        <v>6.6267509999999999E-6</v>
      </c>
      <c r="S84" s="625">
        <v>7.1352339999999902E-6</v>
      </c>
      <c r="T84" s="625">
        <v>8.0135379999999994E-6</v>
      </c>
      <c r="U84" s="625">
        <v>8.8873999999999905E-6</v>
      </c>
      <c r="V84" s="625">
        <v>9.7822710000000002E-6</v>
      </c>
      <c r="W84" s="625">
        <v>1.06300329999999E-5</v>
      </c>
      <c r="X84" s="625">
        <v>1.1366517E-5</v>
      </c>
      <c r="Y84" s="625">
        <v>1.2102088999999901E-5</v>
      </c>
      <c r="Z84" s="142" t="s">
        <v>1675</v>
      </c>
    </row>
    <row r="85" spans="1:26">
      <c r="A85" t="s">
        <v>1311</v>
      </c>
      <c r="B85" t="s">
        <v>1278</v>
      </c>
      <c r="C85" t="s">
        <v>1667</v>
      </c>
      <c r="D85" t="s">
        <v>1679</v>
      </c>
      <c r="E85">
        <v>0</v>
      </c>
      <c r="F85">
        <v>0</v>
      </c>
      <c r="G85">
        <v>0</v>
      </c>
      <c r="H85">
        <v>0</v>
      </c>
      <c r="I85">
        <v>0</v>
      </c>
      <c r="J85" s="625">
        <v>7.560982E-6</v>
      </c>
      <c r="K85" s="625">
        <v>2.02606208299999E-4</v>
      </c>
      <c r="L85" s="625">
        <v>5.3399344979999995E-4</v>
      </c>
      <c r="M85">
        <v>1.0900995578E-3</v>
      </c>
      <c r="N85">
        <v>1.59223904159999E-3</v>
      </c>
      <c r="O85">
        <v>2.0621744272000002E-3</v>
      </c>
      <c r="P85">
        <v>2.4808852329E-3</v>
      </c>
      <c r="Q85">
        <v>2.8844626824000002E-3</v>
      </c>
      <c r="R85">
        <v>3.21105140899999E-3</v>
      </c>
      <c r="S85">
        <v>3.4307421129999901E-3</v>
      </c>
      <c r="T85">
        <v>3.5629693709999899E-3</v>
      </c>
      <c r="U85">
        <v>3.6607388339999899E-3</v>
      </c>
      <c r="V85">
        <v>3.754049364E-3</v>
      </c>
      <c r="W85">
        <v>3.9110620390000001E-3</v>
      </c>
      <c r="X85">
        <v>4.1374942139999898E-3</v>
      </c>
      <c r="Y85">
        <v>4.3845104269999999E-3</v>
      </c>
      <c r="Z85" s="142" t="s">
        <v>1675</v>
      </c>
    </row>
    <row r="86" spans="1:26">
      <c r="A86" t="s">
        <v>1311</v>
      </c>
      <c r="B86" t="s">
        <v>1278</v>
      </c>
      <c r="C86" t="s">
        <v>1667</v>
      </c>
      <c r="D86" t="s">
        <v>1676</v>
      </c>
      <c r="E86">
        <v>0</v>
      </c>
      <c r="F86">
        <v>0</v>
      </c>
      <c r="G86">
        <v>0</v>
      </c>
      <c r="H86">
        <v>0</v>
      </c>
      <c r="I86">
        <v>0</v>
      </c>
      <c r="J86" s="625">
        <v>8.1641999999999995E-7</v>
      </c>
      <c r="K86" s="625">
        <v>2.39548469999999E-5</v>
      </c>
      <c r="L86" s="625">
        <v>5.9710456000000003E-5</v>
      </c>
      <c r="M86" s="625">
        <v>1.19152056999999E-4</v>
      </c>
      <c r="N86" s="625">
        <v>1.6671511999999999E-4</v>
      </c>
      <c r="O86" s="625">
        <v>2.06494654999999E-4</v>
      </c>
      <c r="P86" s="625">
        <v>2.2697478000000001E-4</v>
      </c>
      <c r="Q86" s="625">
        <v>2.47615086E-4</v>
      </c>
      <c r="R86" s="625">
        <v>2.7901724999999998E-4</v>
      </c>
      <c r="S86" s="625">
        <v>3.2108524E-4</v>
      </c>
      <c r="T86" s="625">
        <v>3.6060980000000002E-4</v>
      </c>
      <c r="U86" s="625">
        <v>3.9993320000000001E-4</v>
      </c>
      <c r="V86" s="625">
        <v>4.4020219999999898E-4</v>
      </c>
      <c r="W86" s="625">
        <v>4.7835249999999998E-4</v>
      </c>
      <c r="X86" s="625">
        <v>5.1149279999999995E-4</v>
      </c>
      <c r="Y86" s="625">
        <v>5.4459419999999998E-4</v>
      </c>
      <c r="Z86" s="142" t="s">
        <v>1675</v>
      </c>
    </row>
    <row r="87" spans="1:26">
      <c r="A87" t="s">
        <v>1311</v>
      </c>
      <c r="B87" t="s">
        <v>1278</v>
      </c>
      <c r="C87" t="s">
        <v>1731</v>
      </c>
      <c r="D87" t="s">
        <v>1717</v>
      </c>
      <c r="E87">
        <v>0</v>
      </c>
      <c r="F87">
        <v>0</v>
      </c>
      <c r="G87">
        <v>0</v>
      </c>
      <c r="H87">
        <v>0</v>
      </c>
      <c r="I87">
        <v>0</v>
      </c>
      <c r="J87" s="625">
        <v>2.5705699999999999E-4</v>
      </c>
      <c r="K87">
        <v>2.8518300000000001E-3</v>
      </c>
      <c r="L87">
        <v>8.8032200000000005E-3</v>
      </c>
      <c r="M87">
        <v>1.8654E-2</v>
      </c>
      <c r="N87">
        <v>2.5666899999999999E-2</v>
      </c>
      <c r="O87">
        <v>3.18909E-2</v>
      </c>
      <c r="P87">
        <v>3.7162899999999999E-2</v>
      </c>
      <c r="Q87">
        <v>4.2112299999999998E-2</v>
      </c>
      <c r="R87">
        <v>4.58789E-2</v>
      </c>
      <c r="S87">
        <v>4.8323499999999998E-2</v>
      </c>
      <c r="T87">
        <v>4.9355599999999999E-2</v>
      </c>
      <c r="U87">
        <v>4.9574199999999999E-2</v>
      </c>
      <c r="V87">
        <v>4.92094E-2</v>
      </c>
      <c r="W87">
        <v>4.8790800000000002E-2</v>
      </c>
      <c r="X87">
        <v>4.8264399999999999E-2</v>
      </c>
      <c r="Y87">
        <v>4.7224200000000001E-2</v>
      </c>
      <c r="Z87" s="142" t="s">
        <v>1675</v>
      </c>
    </row>
    <row r="88" spans="1:26">
      <c r="A88" t="s">
        <v>1311</v>
      </c>
      <c r="B88" t="s">
        <v>1278</v>
      </c>
      <c r="C88" t="s">
        <v>1730</v>
      </c>
      <c r="D88" t="s">
        <v>1717</v>
      </c>
      <c r="E88">
        <v>0</v>
      </c>
      <c r="F88">
        <v>0</v>
      </c>
      <c r="G88">
        <v>0</v>
      </c>
      <c r="H88">
        <v>0</v>
      </c>
      <c r="I88">
        <v>0</v>
      </c>
      <c r="J88" s="625">
        <v>8.8417600000000005E-5</v>
      </c>
      <c r="K88">
        <v>4.2135999999999996E-3</v>
      </c>
      <c r="L88">
        <v>1.05437E-2</v>
      </c>
      <c r="M88">
        <v>1.8977999999999998E-2</v>
      </c>
      <c r="N88">
        <v>2.4399199999999999E-2</v>
      </c>
      <c r="O88">
        <v>2.6835999999999999E-2</v>
      </c>
      <c r="P88">
        <v>3.1523299999999997E-2</v>
      </c>
      <c r="Q88">
        <v>3.5598499999999998E-2</v>
      </c>
      <c r="R88">
        <v>3.8469200000000002E-2</v>
      </c>
      <c r="S88">
        <v>3.9928499999999999E-2</v>
      </c>
      <c r="T88">
        <v>4.0277899999999998E-2</v>
      </c>
      <c r="U88">
        <v>4.0174500000000002E-2</v>
      </c>
      <c r="V88">
        <v>3.9883099999999998E-2</v>
      </c>
      <c r="W88">
        <v>4.0116300000000001E-2</v>
      </c>
      <c r="X88">
        <v>4.0796600000000002E-2</v>
      </c>
      <c r="Y88">
        <v>4.1348599999999999E-2</v>
      </c>
      <c r="Z88" s="142" t="s">
        <v>1675</v>
      </c>
    </row>
    <row r="89" spans="1:26">
      <c r="A89" t="s">
        <v>1311</v>
      </c>
      <c r="B89" t="s">
        <v>1278</v>
      </c>
      <c r="C89" t="s">
        <v>1322</v>
      </c>
      <c r="D89" t="s">
        <v>1688</v>
      </c>
      <c r="E89">
        <v>0</v>
      </c>
      <c r="F89">
        <v>0</v>
      </c>
      <c r="G89">
        <v>0</v>
      </c>
      <c r="H89">
        <v>0</v>
      </c>
      <c r="I89">
        <v>0</v>
      </c>
      <c r="J89" s="625">
        <v>3.0110800000000003E-7</v>
      </c>
      <c r="K89" s="625">
        <v>4.282312E-6</v>
      </c>
      <c r="L89" s="625">
        <v>2.0676499999999899E-5</v>
      </c>
      <c r="M89" s="625">
        <v>5.7637233999999997E-5</v>
      </c>
      <c r="N89" s="625">
        <v>9.8681889999999994E-5</v>
      </c>
      <c r="O89" s="625">
        <v>1.4090882E-4</v>
      </c>
      <c r="P89" s="625">
        <v>1.810069E-4</v>
      </c>
      <c r="Q89" s="625">
        <v>2.1736290000000001E-4</v>
      </c>
      <c r="R89" s="625">
        <v>2.526591E-4</v>
      </c>
      <c r="S89" s="625">
        <v>2.8561150000000002E-4</v>
      </c>
      <c r="T89" s="625">
        <v>3.1561529999999999E-4</v>
      </c>
      <c r="U89" s="625">
        <v>3.437836E-4</v>
      </c>
      <c r="V89" s="625">
        <v>3.7237019999999997E-4</v>
      </c>
      <c r="W89" s="625">
        <v>4.0415950000000003E-4</v>
      </c>
      <c r="X89" s="625">
        <v>4.3952189999999999E-4</v>
      </c>
      <c r="Y89" s="625">
        <v>4.7636290000000001E-4</v>
      </c>
      <c r="Z89" s="142" t="s">
        <v>1675</v>
      </c>
    </row>
    <row r="90" spans="1:26">
      <c r="A90" t="s">
        <v>1311</v>
      </c>
      <c r="B90" t="s">
        <v>1278</v>
      </c>
      <c r="C90" t="s">
        <v>1322</v>
      </c>
      <c r="D90" t="s">
        <v>1717</v>
      </c>
      <c r="E90">
        <v>0</v>
      </c>
      <c r="F90">
        <v>0</v>
      </c>
      <c r="G90">
        <v>0</v>
      </c>
      <c r="H90">
        <v>0</v>
      </c>
      <c r="I90">
        <v>0</v>
      </c>
      <c r="J90" s="625">
        <v>1.2683360000000001E-4</v>
      </c>
      <c r="K90">
        <v>1.9536190000000002E-3</v>
      </c>
      <c r="L90">
        <v>8.2663099999999903E-3</v>
      </c>
      <c r="M90">
        <v>1.9727990000000001E-2</v>
      </c>
      <c r="N90">
        <v>2.4761399999999999E-2</v>
      </c>
      <c r="O90">
        <v>2.9673000000000001E-2</v>
      </c>
      <c r="P90">
        <v>3.4868700000000002E-2</v>
      </c>
      <c r="Q90">
        <v>4.06276E-2</v>
      </c>
      <c r="R90">
        <v>4.47807E-2</v>
      </c>
      <c r="S90">
        <v>4.7796400000000003E-2</v>
      </c>
      <c r="T90">
        <v>5.0196900000000003E-2</v>
      </c>
      <c r="U90">
        <v>5.2576600000000001E-2</v>
      </c>
      <c r="V90">
        <v>5.4667099999999899E-2</v>
      </c>
      <c r="W90">
        <v>5.7151100000000003E-2</v>
      </c>
      <c r="X90">
        <v>5.9852299999999997E-2</v>
      </c>
      <c r="Y90">
        <v>6.2025499999999997E-2</v>
      </c>
      <c r="Z90" s="142" t="s">
        <v>1675</v>
      </c>
    </row>
    <row r="91" spans="1:26">
      <c r="A91" t="s">
        <v>1311</v>
      </c>
      <c r="B91" t="s">
        <v>1278</v>
      </c>
      <c r="C91" t="s">
        <v>1322</v>
      </c>
      <c r="D91" t="s">
        <v>1679</v>
      </c>
      <c r="E91">
        <v>0</v>
      </c>
      <c r="F91">
        <v>0</v>
      </c>
      <c r="G91">
        <v>0</v>
      </c>
      <c r="H91">
        <v>0</v>
      </c>
      <c r="I91">
        <v>0</v>
      </c>
      <c r="J91" s="625">
        <v>3.38803E-6</v>
      </c>
      <c r="K91" s="625">
        <v>4.6999509999999997E-5</v>
      </c>
      <c r="L91" s="625">
        <v>2.0938481E-4</v>
      </c>
      <c r="M91" s="625">
        <v>5.8367552999999905E-4</v>
      </c>
      <c r="N91" s="625">
        <v>9.9932129999999995E-4</v>
      </c>
      <c r="O91">
        <v>1.4269394E-3</v>
      </c>
      <c r="P91">
        <v>1.8330009999999999E-3</v>
      </c>
      <c r="Q91">
        <v>2.2011679999999999E-3</v>
      </c>
      <c r="R91">
        <v>2.5586009999999902E-3</v>
      </c>
      <c r="S91">
        <v>2.892305E-3</v>
      </c>
      <c r="T91">
        <v>3.1961369999999999E-3</v>
      </c>
      <c r="U91">
        <v>3.4813939999999901E-3</v>
      </c>
      <c r="V91">
        <v>3.77087899999999E-3</v>
      </c>
      <c r="W91">
        <v>4.092806E-3</v>
      </c>
      <c r="X91">
        <v>4.4509069999999996E-3</v>
      </c>
      <c r="Y91">
        <v>4.8239859999999997E-3</v>
      </c>
      <c r="Z91" s="142" t="s">
        <v>1675</v>
      </c>
    </row>
    <row r="92" spans="1:26">
      <c r="A92" t="s">
        <v>1311</v>
      </c>
      <c r="B92" t="s">
        <v>1278</v>
      </c>
      <c r="C92" t="s">
        <v>1729</v>
      </c>
      <c r="D92" t="s">
        <v>1714</v>
      </c>
      <c r="E92" s="625">
        <v>2.3679312000999899E-4</v>
      </c>
      <c r="F92" s="625">
        <v>1.5507197999999899E-4</v>
      </c>
      <c r="G92" s="625">
        <v>1.6207795995E-4</v>
      </c>
      <c r="H92" s="625">
        <v>1.83751271229999E-4</v>
      </c>
      <c r="I92" s="625">
        <v>2.5413360225000001E-4</v>
      </c>
      <c r="J92" s="625">
        <v>2.5629771843999901E-4</v>
      </c>
      <c r="K92" s="625">
        <v>2.5876786362999897E-4</v>
      </c>
      <c r="L92" s="625">
        <v>2.6682144208999898E-4</v>
      </c>
      <c r="M92" s="625">
        <v>2.6804906143999997E-4</v>
      </c>
      <c r="N92" s="625">
        <v>2.6392941847999901E-4</v>
      </c>
      <c r="O92" s="625">
        <v>2.5759946099999898E-4</v>
      </c>
      <c r="P92" s="625">
        <v>2.3931283312999901E-4</v>
      </c>
      <c r="Q92" s="625">
        <v>2.2692284222999899E-4</v>
      </c>
      <c r="R92" s="625">
        <v>2.13456033929999E-4</v>
      </c>
      <c r="S92" s="625">
        <v>2.0399527677999999E-4</v>
      </c>
      <c r="T92" s="625">
        <v>2.0736877382E-4</v>
      </c>
      <c r="U92" s="625">
        <v>2.0977311398000001E-4</v>
      </c>
      <c r="V92" s="625">
        <v>2.11526824649999E-4</v>
      </c>
      <c r="W92" s="625">
        <v>2.130629511E-4</v>
      </c>
      <c r="X92" s="625">
        <v>2.14128178849999E-4</v>
      </c>
      <c r="Y92" s="625">
        <v>2.1467215327E-4</v>
      </c>
      <c r="Z92" s="142" t="s">
        <v>1675</v>
      </c>
    </row>
    <row r="93" spans="1:26">
      <c r="A93" t="s">
        <v>1311</v>
      </c>
      <c r="B93" t="s">
        <v>1278</v>
      </c>
      <c r="C93" t="s">
        <v>1729</v>
      </c>
      <c r="D93" t="s">
        <v>1713</v>
      </c>
      <c r="E93">
        <v>1.8375147200000001E-3</v>
      </c>
      <c r="F93">
        <v>1.2033561409999999E-3</v>
      </c>
      <c r="G93">
        <v>1.4574403593999999E-3</v>
      </c>
      <c r="H93">
        <v>1.6523321246000001E-3</v>
      </c>
      <c r="I93">
        <v>2.2852268061000001E-3</v>
      </c>
      <c r="J93">
        <v>2.3046858639E-3</v>
      </c>
      <c r="K93">
        <v>2.3268972297999999E-3</v>
      </c>
      <c r="L93">
        <v>2.3993182552000001E-3</v>
      </c>
      <c r="M93">
        <v>2.4103557380999998E-3</v>
      </c>
      <c r="N93">
        <v>2.3733102951999899E-3</v>
      </c>
      <c r="O93">
        <v>2.31639109649999E-3</v>
      </c>
      <c r="P93">
        <v>2.1519535768E-3</v>
      </c>
      <c r="Q93">
        <v>2.0405406158999998E-3</v>
      </c>
      <c r="R93">
        <v>1.9194437222999901E-3</v>
      </c>
      <c r="S93">
        <v>1.8343691149999999E-3</v>
      </c>
      <c r="T93">
        <v>1.8647039801E-3</v>
      </c>
      <c r="U93">
        <v>1.8863260390000001E-3</v>
      </c>
      <c r="V93">
        <v>1.9020953892999999E-3</v>
      </c>
      <c r="W93">
        <v>1.91590767489999E-3</v>
      </c>
      <c r="X93">
        <v>1.9254888075999901E-3</v>
      </c>
      <c r="Y93">
        <v>1.9303817931999999E-3</v>
      </c>
      <c r="Z93" s="142" t="s">
        <v>1675</v>
      </c>
    </row>
    <row r="94" spans="1:26">
      <c r="A94" t="s">
        <v>1311</v>
      </c>
      <c r="B94" t="s">
        <v>1278</v>
      </c>
      <c r="C94" t="s">
        <v>1729</v>
      </c>
      <c r="D94" t="s">
        <v>1712</v>
      </c>
      <c r="E94">
        <v>3.2203883534999998E-2</v>
      </c>
      <c r="F94">
        <v>2.1089747699999901E-2</v>
      </c>
      <c r="G94">
        <v>2.5542779336E-2</v>
      </c>
      <c r="H94">
        <v>2.8958394847999901E-2</v>
      </c>
      <c r="I94">
        <v>4.0050357759999898E-2</v>
      </c>
      <c r="J94">
        <v>4.0391396499999899E-2</v>
      </c>
      <c r="K94">
        <v>4.0780662510000003E-2</v>
      </c>
      <c r="L94">
        <v>4.2049913269999899E-2</v>
      </c>
      <c r="M94">
        <v>4.2243349530000002E-2</v>
      </c>
      <c r="N94">
        <v>4.1594105934999903E-2</v>
      </c>
      <c r="O94">
        <v>4.0596552944999899E-2</v>
      </c>
      <c r="P94">
        <v>3.7714639315999998E-2</v>
      </c>
      <c r="Q94">
        <v>3.5762048271999997E-2</v>
      </c>
      <c r="R94">
        <v>3.3639734668E-2</v>
      </c>
      <c r="S94">
        <v>3.2148761578999999E-2</v>
      </c>
      <c r="T94">
        <v>3.26804181159999E-2</v>
      </c>
      <c r="U94">
        <v>3.3059333147999997E-2</v>
      </c>
      <c r="V94">
        <v>3.3335691447999999E-2</v>
      </c>
      <c r="W94">
        <v>3.3577778048000002E-2</v>
      </c>
      <c r="X94">
        <v>3.3745674874000001E-2</v>
      </c>
      <c r="Y94">
        <v>3.3831414284000001E-2</v>
      </c>
      <c r="Z94" s="142" t="s">
        <v>1675</v>
      </c>
    </row>
    <row r="95" spans="1:26">
      <c r="A95" t="s">
        <v>1311</v>
      </c>
      <c r="B95" t="s">
        <v>1278</v>
      </c>
      <c r="C95" t="s">
        <v>1729</v>
      </c>
      <c r="D95" t="s">
        <v>1711</v>
      </c>
      <c r="E95" s="625">
        <v>7.9839346140000002E-4</v>
      </c>
      <c r="F95" s="625">
        <v>5.2287039999999898E-4</v>
      </c>
      <c r="G95" s="625">
        <v>6.3327311369999902E-4</v>
      </c>
      <c r="H95" s="625">
        <v>7.1795487490000003E-4</v>
      </c>
      <c r="I95" s="625">
        <v>9.9295419430000002E-4</v>
      </c>
      <c r="J95">
        <v>1.0014095357999901E-3</v>
      </c>
      <c r="K95">
        <v>1.0110612218E-3</v>
      </c>
      <c r="L95">
        <v>1.0425284564000001E-3</v>
      </c>
      <c r="M95">
        <v>1.0473244600999901E-3</v>
      </c>
      <c r="N95">
        <v>1.03122786469999E-3</v>
      </c>
      <c r="O95">
        <v>1.0064957776000001E-3</v>
      </c>
      <c r="P95" s="625">
        <v>9.3504555219999896E-4</v>
      </c>
      <c r="Q95" s="625">
        <v>8.8663498969999901E-4</v>
      </c>
      <c r="R95" s="625">
        <v>8.3401790109999903E-4</v>
      </c>
      <c r="S95" s="625">
        <v>7.9705295999999998E-4</v>
      </c>
      <c r="T95" s="625">
        <v>8.10233366099999E-4</v>
      </c>
      <c r="U95" s="625">
        <v>8.1962793979999896E-4</v>
      </c>
      <c r="V95" s="625">
        <v>8.2648007589999895E-4</v>
      </c>
      <c r="W95" s="625">
        <v>8.3248217359999902E-4</v>
      </c>
      <c r="X95" s="625">
        <v>8.36644754199999E-4</v>
      </c>
      <c r="Y95" s="625">
        <v>8.3877008299999898E-4</v>
      </c>
      <c r="Z95" s="142" t="s">
        <v>1675</v>
      </c>
    </row>
    <row r="96" spans="1:26">
      <c r="A96" t="s">
        <v>1311</v>
      </c>
      <c r="B96" t="s">
        <v>1278</v>
      </c>
      <c r="C96" t="s">
        <v>1729</v>
      </c>
      <c r="D96" t="s">
        <v>1701</v>
      </c>
      <c r="E96">
        <v>2.8754391577999999E-2</v>
      </c>
      <c r="F96">
        <v>4.0876431829999997E-2</v>
      </c>
      <c r="G96">
        <v>5.4806663319999997E-2</v>
      </c>
      <c r="H96">
        <v>7.2500394439999893E-2</v>
      </c>
      <c r="I96">
        <v>8.092747132E-2</v>
      </c>
      <c r="J96">
        <v>8.80242397499999E-2</v>
      </c>
      <c r="K96">
        <v>9.76348978199999E-2</v>
      </c>
      <c r="L96">
        <v>0.10984394527000001</v>
      </c>
      <c r="M96">
        <v>0.12011181029</v>
      </c>
      <c r="N96">
        <v>0.12861576657999901</v>
      </c>
      <c r="O96">
        <v>0.13767045147000001</v>
      </c>
      <c r="P96">
        <v>0.140587520089999</v>
      </c>
      <c r="Q96">
        <v>0.14646622031000001</v>
      </c>
      <c r="R96">
        <v>0.151209916699999</v>
      </c>
      <c r="S96">
        <v>0.15444505025999999</v>
      </c>
      <c r="T96">
        <v>0.15699919435000001</v>
      </c>
      <c r="U96">
        <v>0.15881968326999901</v>
      </c>
      <c r="V96">
        <v>0.160147190709999</v>
      </c>
      <c r="W96">
        <v>0.16131041294000001</v>
      </c>
      <c r="X96">
        <v>0.16211674550999999</v>
      </c>
      <c r="Y96">
        <v>0.16252883029999901</v>
      </c>
      <c r="Z96" s="142" t="s">
        <v>1675</v>
      </c>
    </row>
    <row r="97" spans="1:26">
      <c r="A97" t="s">
        <v>1311</v>
      </c>
      <c r="B97" t="s">
        <v>1278</v>
      </c>
      <c r="C97" t="s">
        <v>1729</v>
      </c>
      <c r="D97" t="s">
        <v>1710</v>
      </c>
      <c r="E97" s="625">
        <v>3.15723999759999E-5</v>
      </c>
      <c r="F97" s="625">
        <v>2.0676400000000001E-5</v>
      </c>
      <c r="G97" s="625">
        <v>2.5042155055E-5</v>
      </c>
      <c r="H97" s="625">
        <v>2.8390833652999999E-5</v>
      </c>
      <c r="I97" s="625">
        <v>3.9265402019999997E-5</v>
      </c>
      <c r="J97" s="625">
        <v>3.95997340499999E-5</v>
      </c>
      <c r="K97" s="625">
        <v>3.9981390239999998E-5</v>
      </c>
      <c r="L97" s="625">
        <v>4.1225730799999901E-5</v>
      </c>
      <c r="M97" s="625">
        <v>4.1415375069999902E-5</v>
      </c>
      <c r="N97" s="625">
        <v>4.0778862123999897E-5</v>
      </c>
      <c r="O97" s="625">
        <v>3.98008466199999E-5</v>
      </c>
      <c r="P97" s="625">
        <v>3.6975436677999998E-5</v>
      </c>
      <c r="Q97" s="625">
        <v>3.5061082356999897E-5</v>
      </c>
      <c r="R97" s="625">
        <v>3.2980381184999898E-5</v>
      </c>
      <c r="S97" s="625">
        <v>3.1518625445999901E-5</v>
      </c>
      <c r="T97" s="625">
        <v>3.2039859871000001E-5</v>
      </c>
      <c r="U97" s="625">
        <v>3.2411355335000002E-5</v>
      </c>
      <c r="V97" s="625">
        <v>3.2682271721999999E-5</v>
      </c>
      <c r="W97" s="625">
        <v>3.2919624188999899E-5</v>
      </c>
      <c r="X97" s="625">
        <v>3.3084232379999998E-5</v>
      </c>
      <c r="Y97" s="625">
        <v>3.3168305166999999E-5</v>
      </c>
      <c r="Z97" s="142" t="s">
        <v>1675</v>
      </c>
    </row>
    <row r="98" spans="1:26">
      <c r="A98" t="s">
        <v>1311</v>
      </c>
      <c r="B98" t="s">
        <v>1278</v>
      </c>
      <c r="C98" t="s">
        <v>1729</v>
      </c>
      <c r="D98" t="s">
        <v>1709</v>
      </c>
      <c r="E98">
        <v>0.47435861929999901</v>
      </c>
      <c r="F98">
        <v>0.57420961479999899</v>
      </c>
      <c r="G98">
        <v>0.69955451700000004</v>
      </c>
      <c r="H98">
        <v>0.81635827259999905</v>
      </c>
      <c r="I98">
        <v>0.96685923209999902</v>
      </c>
      <c r="J98">
        <v>1.059956903</v>
      </c>
      <c r="K98">
        <v>1.1874126034000001</v>
      </c>
      <c r="L98">
        <v>1.3493585104999899</v>
      </c>
      <c r="M98">
        <v>1.4905111500999899</v>
      </c>
      <c r="N98">
        <v>1.61245249089999</v>
      </c>
      <c r="O98">
        <v>1.72952702379999</v>
      </c>
      <c r="P98">
        <v>1.76617409549999</v>
      </c>
      <c r="Q98">
        <v>1.8400261887</v>
      </c>
      <c r="R98">
        <v>1.8996227233</v>
      </c>
      <c r="S98">
        <v>1.940264422</v>
      </c>
      <c r="T98">
        <v>1.9723519188</v>
      </c>
      <c r="U98">
        <v>1.9952202962999901</v>
      </c>
      <c r="V98">
        <v>2.0118999863</v>
      </c>
      <c r="W98">
        <v>2.0265099470000001</v>
      </c>
      <c r="X98">
        <v>2.0366443163999999</v>
      </c>
      <c r="Y98">
        <v>2.0418188732</v>
      </c>
      <c r="Z98" s="142" t="s">
        <v>1675</v>
      </c>
    </row>
    <row r="99" spans="1:26">
      <c r="A99" t="s">
        <v>1311</v>
      </c>
      <c r="B99" t="s">
        <v>1278</v>
      </c>
      <c r="C99" t="s">
        <v>1729</v>
      </c>
      <c r="D99" t="s">
        <v>1708</v>
      </c>
      <c r="E99" s="625">
        <v>6.8512138250000001E-4</v>
      </c>
      <c r="F99" s="625">
        <v>4.48673579999999E-4</v>
      </c>
      <c r="G99" s="625">
        <v>5.4340971909999896E-4</v>
      </c>
      <c r="H99" s="625">
        <v>6.1607580169999903E-4</v>
      </c>
      <c r="I99" s="625">
        <v>8.5205125000000002E-4</v>
      </c>
      <c r="J99" s="625">
        <v>8.5930619609999996E-4</v>
      </c>
      <c r="K99" s="625">
        <v>8.6758808280000001E-4</v>
      </c>
      <c r="L99" s="625">
        <v>8.9459051969999898E-4</v>
      </c>
      <c r="M99" s="625">
        <v>8.9870604709999999E-4</v>
      </c>
      <c r="N99" s="625">
        <v>8.8489351219999898E-4</v>
      </c>
      <c r="O99" s="625">
        <v>8.6367108230000003E-4</v>
      </c>
      <c r="P99" s="625">
        <v>8.0236004759999904E-4</v>
      </c>
      <c r="Q99" s="625">
        <v>7.608197076E-4</v>
      </c>
      <c r="R99" s="625">
        <v>7.1566874669999896E-4</v>
      </c>
      <c r="S99" s="625">
        <v>6.8394860229999902E-4</v>
      </c>
      <c r="T99" s="625">
        <v>6.9525883949999895E-4</v>
      </c>
      <c r="U99" s="625">
        <v>7.0332115639999996E-4</v>
      </c>
      <c r="V99" s="625">
        <v>7.0919998849999896E-4</v>
      </c>
      <c r="W99" s="625">
        <v>7.1435010319999899E-4</v>
      </c>
      <c r="X99" s="625">
        <v>7.1792195379999997E-4</v>
      </c>
      <c r="Y99" s="625">
        <v>7.19746160899999E-4</v>
      </c>
      <c r="Z99" s="142" t="s">
        <v>1675</v>
      </c>
    </row>
    <row r="100" spans="1:26">
      <c r="A100" t="s">
        <v>1311</v>
      </c>
      <c r="B100" t="s">
        <v>1278</v>
      </c>
      <c r="C100" t="s">
        <v>1729</v>
      </c>
      <c r="D100" t="s">
        <v>1707</v>
      </c>
      <c r="E100">
        <v>7.1253934039999904E-3</v>
      </c>
      <c r="F100">
        <v>4.6667323200000003E-3</v>
      </c>
      <c r="G100">
        <v>5.6520981739999997E-3</v>
      </c>
      <c r="H100">
        <v>6.4079078649999901E-3</v>
      </c>
      <c r="I100">
        <v>8.8623267719999902E-3</v>
      </c>
      <c r="J100">
        <v>8.9377972389999994E-3</v>
      </c>
      <c r="K100">
        <v>9.0239382039999996E-3</v>
      </c>
      <c r="L100">
        <v>9.3047940460000006E-3</v>
      </c>
      <c r="M100">
        <v>9.3475985009999901E-3</v>
      </c>
      <c r="N100">
        <v>9.2039318819999993E-3</v>
      </c>
      <c r="O100">
        <v>8.9831961189999893E-3</v>
      </c>
      <c r="P100">
        <v>8.3454826529999904E-3</v>
      </c>
      <c r="Q100">
        <v>7.9134127490000008E-3</v>
      </c>
      <c r="R100">
        <v>7.4437897619999997E-3</v>
      </c>
      <c r="S100">
        <v>7.1138637369999999E-3</v>
      </c>
      <c r="T100">
        <v>7.2315100879999901E-3</v>
      </c>
      <c r="U100">
        <v>7.3153610619999896E-3</v>
      </c>
      <c r="V100">
        <v>7.3765048899999998E-3</v>
      </c>
      <c r="W100">
        <v>7.4300789839999897E-3</v>
      </c>
      <c r="X100">
        <v>7.4672309859999996E-3</v>
      </c>
      <c r="Y100">
        <v>7.4862084759999897E-3</v>
      </c>
      <c r="Z100" s="142" t="s">
        <v>1675</v>
      </c>
    </row>
    <row r="101" spans="1:26">
      <c r="A101" t="s">
        <v>1311</v>
      </c>
      <c r="B101" t="s">
        <v>1278</v>
      </c>
      <c r="C101" t="s">
        <v>1729</v>
      </c>
      <c r="D101" t="s">
        <v>1706</v>
      </c>
      <c r="E101">
        <v>2.3992477280999999E-2</v>
      </c>
      <c r="F101">
        <v>3.3886481029999901E-2</v>
      </c>
      <c r="G101">
        <v>4.5109908060000002E-2</v>
      </c>
      <c r="H101">
        <v>5.15702642399999E-2</v>
      </c>
      <c r="I101">
        <v>6.0209213259999998E-2</v>
      </c>
      <c r="J101">
        <v>6.6006682829999996E-2</v>
      </c>
      <c r="K101">
        <v>7.3943796699999995E-2</v>
      </c>
      <c r="L101">
        <v>8.4028514009999999E-2</v>
      </c>
      <c r="M101">
        <v>9.2818533669999995E-2</v>
      </c>
      <c r="N101">
        <v>0.10041229077</v>
      </c>
      <c r="O101">
        <v>0.10770288883</v>
      </c>
      <c r="P101">
        <v>0.1099849376</v>
      </c>
      <c r="Q101">
        <v>0.11458394459</v>
      </c>
      <c r="R101">
        <v>0.1182951466</v>
      </c>
      <c r="S101">
        <v>0.120826063709999</v>
      </c>
      <c r="T101">
        <v>0.12282416835</v>
      </c>
      <c r="U101">
        <v>0.12424841521</v>
      </c>
      <c r="V101">
        <v>0.12528705361</v>
      </c>
      <c r="W101">
        <v>0.12619677319</v>
      </c>
      <c r="X101">
        <v>0.12682784257999999</v>
      </c>
      <c r="Y101">
        <v>0.12715013796999999</v>
      </c>
      <c r="Z101" s="142" t="s">
        <v>1675</v>
      </c>
    </row>
    <row r="102" spans="1:26">
      <c r="A102" t="s">
        <v>1311</v>
      </c>
      <c r="B102" t="s">
        <v>1278</v>
      </c>
      <c r="C102" t="s">
        <v>1729</v>
      </c>
      <c r="D102" t="s">
        <v>1705</v>
      </c>
      <c r="E102" s="625">
        <v>9.8190242199999896E-4</v>
      </c>
      <c r="F102" s="625">
        <v>6.430297415E-4</v>
      </c>
      <c r="G102" s="625">
        <v>7.7880448550000003E-4</v>
      </c>
      <c r="H102" s="625">
        <v>8.82947327699999E-4</v>
      </c>
      <c r="I102">
        <v>1.2211436092999901E-3</v>
      </c>
      <c r="J102">
        <v>1.2315419042000001E-3</v>
      </c>
      <c r="K102">
        <v>1.2434103967E-3</v>
      </c>
      <c r="L102">
        <v>1.2821096002E-3</v>
      </c>
      <c r="M102">
        <v>1.28800765339999E-3</v>
      </c>
      <c r="N102">
        <v>1.26821188359999E-3</v>
      </c>
      <c r="O102">
        <v>1.2377964975999901E-3</v>
      </c>
      <c r="P102">
        <v>1.1499270072E-3</v>
      </c>
      <c r="Q102">
        <v>1.0903906838999999E-3</v>
      </c>
      <c r="R102">
        <v>1.0256825001E-3</v>
      </c>
      <c r="S102" s="625">
        <v>9.8022138259999908E-4</v>
      </c>
      <c r="T102" s="625">
        <v>9.9643178519999908E-4</v>
      </c>
      <c r="U102">
        <v>1.0079857300999901E-3</v>
      </c>
      <c r="V102">
        <v>1.0164111069999901E-3</v>
      </c>
      <c r="W102">
        <v>1.0237932936000001E-3</v>
      </c>
      <c r="X102">
        <v>1.0289121117999999E-3</v>
      </c>
      <c r="Y102">
        <v>1.0315264528999899E-3</v>
      </c>
      <c r="Z102" s="142" t="s">
        <v>1675</v>
      </c>
    </row>
    <row r="103" spans="1:26">
      <c r="A103" t="s">
        <v>1311</v>
      </c>
      <c r="B103" t="s">
        <v>1278</v>
      </c>
      <c r="C103" t="s">
        <v>1729</v>
      </c>
      <c r="D103" t="s">
        <v>1704</v>
      </c>
      <c r="E103" s="625">
        <v>7.2616588240000004E-4</v>
      </c>
      <c r="F103" s="625">
        <v>4.7555293999999903E-4</v>
      </c>
      <c r="G103" s="625">
        <v>7.7587466110000001E-4</v>
      </c>
      <c r="H103" s="625">
        <v>8.7962605149999903E-4</v>
      </c>
      <c r="I103">
        <v>1.2165509280999899E-3</v>
      </c>
      <c r="J103">
        <v>1.2269085231999999E-3</v>
      </c>
      <c r="K103">
        <v>1.2387342881999899E-3</v>
      </c>
      <c r="L103">
        <v>1.2772874720999999E-3</v>
      </c>
      <c r="M103">
        <v>1.2831635476E-3</v>
      </c>
      <c r="N103">
        <v>1.2634426389999899E-3</v>
      </c>
      <c r="O103">
        <v>1.23314123119999E-3</v>
      </c>
      <c r="P103">
        <v>1.1456021789E-3</v>
      </c>
      <c r="Q103">
        <v>1.0862910158999999E-3</v>
      </c>
      <c r="R103">
        <v>1.0218246819E-3</v>
      </c>
      <c r="S103" s="625">
        <v>9.76535013E-4</v>
      </c>
      <c r="T103" s="625">
        <v>9.9268431530000006E-4</v>
      </c>
      <c r="U103">
        <v>1.0041955718999901E-3</v>
      </c>
      <c r="V103">
        <v>1.0125885124999999E-3</v>
      </c>
      <c r="W103">
        <v>1.0199421127E-3</v>
      </c>
      <c r="X103">
        <v>1.0250419136000001E-3</v>
      </c>
      <c r="Y103">
        <v>1.0276469817999999E-3</v>
      </c>
      <c r="Z103" s="142" t="s">
        <v>1675</v>
      </c>
    </row>
    <row r="104" spans="1:26">
      <c r="A104" t="s">
        <v>1311</v>
      </c>
      <c r="B104" t="s">
        <v>1278</v>
      </c>
      <c r="C104" t="s">
        <v>1729</v>
      </c>
      <c r="D104" t="s">
        <v>1702</v>
      </c>
      <c r="E104" s="625">
        <v>1.2628952009999901E-4</v>
      </c>
      <c r="F104" s="625">
        <v>8.2705240139999996E-5</v>
      </c>
      <c r="G104" s="625">
        <v>1.0016808344000001E-4</v>
      </c>
      <c r="H104" s="625">
        <v>1.13562752379999E-4</v>
      </c>
      <c r="I104" s="625">
        <v>1.5706089241E-4</v>
      </c>
      <c r="J104" s="625">
        <v>1.5839825197000001E-4</v>
      </c>
      <c r="K104" s="625">
        <v>1.5992493467999999E-4</v>
      </c>
      <c r="L104" s="625">
        <v>1.6490236484999901E-4</v>
      </c>
      <c r="M104" s="625">
        <v>1.6566080253000001E-4</v>
      </c>
      <c r="N104" s="625">
        <v>1.6311467898E-4</v>
      </c>
      <c r="O104" s="625">
        <v>1.59202733959999E-4</v>
      </c>
      <c r="P104" s="625">
        <v>1.4790115988000001E-4</v>
      </c>
      <c r="Q104" s="625">
        <v>1.402437407E-4</v>
      </c>
      <c r="R104" s="625">
        <v>1.3192103078000001E-4</v>
      </c>
      <c r="S104" s="625">
        <v>1.2607394436999999E-4</v>
      </c>
      <c r="T104" s="625">
        <v>1.2815898052999901E-4</v>
      </c>
      <c r="U104" s="625">
        <v>1.2964488973999901E-4</v>
      </c>
      <c r="V104" s="625">
        <v>1.3072871702E-4</v>
      </c>
      <c r="W104" s="625">
        <v>1.3167812104E-4</v>
      </c>
      <c r="X104" s="625">
        <v>1.32336428559999E-4</v>
      </c>
      <c r="Y104" s="625">
        <v>1.32672779109999E-4</v>
      </c>
      <c r="Z104" s="142" t="s">
        <v>1675</v>
      </c>
    </row>
    <row r="105" spans="1:26">
      <c r="A105" t="s">
        <v>1311</v>
      </c>
      <c r="B105" t="s">
        <v>1278</v>
      </c>
      <c r="C105" t="s">
        <v>1728</v>
      </c>
      <c r="D105" t="s">
        <v>1714</v>
      </c>
      <c r="E105" s="625">
        <v>1.344920014E-6</v>
      </c>
      <c r="F105" s="625">
        <v>1.92503999499999E-6</v>
      </c>
      <c r="G105" s="625">
        <v>1.97062907E-6</v>
      </c>
      <c r="H105" s="625">
        <v>2.3436015159999901E-6</v>
      </c>
      <c r="I105" s="625">
        <v>3.0034425549999998E-6</v>
      </c>
      <c r="J105" s="625">
        <v>2.8448247719999999E-6</v>
      </c>
      <c r="K105" s="625">
        <v>2.773540286E-6</v>
      </c>
      <c r="L105" s="625">
        <v>2.6537037589999901E-6</v>
      </c>
      <c r="M105" s="625">
        <v>2.5284978429999902E-6</v>
      </c>
      <c r="N105" s="625">
        <v>2.3826711350000001E-6</v>
      </c>
      <c r="O105" s="625">
        <v>2.2264441260000002E-6</v>
      </c>
      <c r="P105" s="625">
        <v>2.06975218899999E-6</v>
      </c>
      <c r="Q105" s="625">
        <v>1.920165708E-6</v>
      </c>
      <c r="R105" s="625">
        <v>1.77210331099999E-6</v>
      </c>
      <c r="S105" s="625">
        <v>1.6681472270000001E-6</v>
      </c>
      <c r="T105" s="625">
        <v>1.6692952709999999E-6</v>
      </c>
      <c r="U105" s="625">
        <v>1.662061674E-6</v>
      </c>
      <c r="V105" s="625">
        <v>1.6493879610000001E-6</v>
      </c>
      <c r="W105" s="625">
        <v>1.6330561379999901E-6</v>
      </c>
      <c r="X105" s="625">
        <v>1.6131020059999999E-6</v>
      </c>
      <c r="Y105" s="625">
        <v>1.5906139849999899E-6</v>
      </c>
      <c r="Z105" s="142" t="s">
        <v>1675</v>
      </c>
    </row>
    <row r="106" spans="1:26">
      <c r="A106" t="s">
        <v>1311</v>
      </c>
      <c r="B106" t="s">
        <v>1278</v>
      </c>
      <c r="C106" t="s">
        <v>1728</v>
      </c>
      <c r="D106" t="s">
        <v>1713</v>
      </c>
      <c r="E106" s="625">
        <v>1.04458401249999E-5</v>
      </c>
      <c r="F106" s="625">
        <v>1.4945160092999901E-5</v>
      </c>
      <c r="G106" s="625">
        <v>1.7730348427000002E-5</v>
      </c>
      <c r="H106" s="625">
        <v>2.1084675651999901E-5</v>
      </c>
      <c r="I106" s="625">
        <v>2.7017711268999999E-5</v>
      </c>
      <c r="J106" s="625">
        <v>2.5591025609999899E-5</v>
      </c>
      <c r="K106" s="625">
        <v>2.4949253530000001E-5</v>
      </c>
      <c r="L106" s="625">
        <v>2.3871472330000001E-5</v>
      </c>
      <c r="M106" s="625">
        <v>2.2745756667999901E-5</v>
      </c>
      <c r="N106" s="625">
        <v>2.1433693249999899E-5</v>
      </c>
      <c r="O106" s="625">
        <v>2.0029078095000001E-5</v>
      </c>
      <c r="P106" s="625">
        <v>1.8619485007000001E-5</v>
      </c>
      <c r="Q106" s="625">
        <v>1.7273832201999999E-5</v>
      </c>
      <c r="R106" s="625">
        <v>1.5941768351999899E-5</v>
      </c>
      <c r="S106" s="625">
        <v>1.5006267254000001E-5</v>
      </c>
      <c r="T106" s="625">
        <v>1.50166180359999E-5</v>
      </c>
      <c r="U106" s="625">
        <v>1.4951546219999899E-5</v>
      </c>
      <c r="V106" s="625">
        <v>1.4837630607999899E-5</v>
      </c>
      <c r="W106" s="625">
        <v>1.46907391259999E-5</v>
      </c>
      <c r="X106" s="625">
        <v>1.4511149824E-5</v>
      </c>
      <c r="Y106" s="625">
        <v>1.4308879802000001E-5</v>
      </c>
      <c r="Z106" s="142" t="s">
        <v>1675</v>
      </c>
    </row>
    <row r="107" spans="1:26">
      <c r="A107" t="s">
        <v>1311</v>
      </c>
      <c r="B107" t="s">
        <v>1278</v>
      </c>
      <c r="C107" t="s">
        <v>1728</v>
      </c>
      <c r="D107" t="s">
        <v>1712</v>
      </c>
      <c r="E107" s="625">
        <v>1.8308808029E-4</v>
      </c>
      <c r="F107" s="625">
        <v>2.6193493897899901E-4</v>
      </c>
      <c r="G107" s="625">
        <v>3.1074722844699998E-4</v>
      </c>
      <c r="H107" s="625">
        <v>3.69535586259E-4</v>
      </c>
      <c r="I107" s="625">
        <v>4.7351269627999898E-4</v>
      </c>
      <c r="J107" s="625">
        <v>4.4850848721499998E-4</v>
      </c>
      <c r="K107" s="625">
        <v>4.3726324750299999E-4</v>
      </c>
      <c r="L107" s="625">
        <v>4.1837767423000001E-4</v>
      </c>
      <c r="M107" s="625">
        <v>3.9865021124499899E-4</v>
      </c>
      <c r="N107" s="625">
        <v>3.7565702680899898E-4</v>
      </c>
      <c r="O107" s="625">
        <v>3.5104011836499901E-4</v>
      </c>
      <c r="P107" s="625">
        <v>3.2633460997799998E-4</v>
      </c>
      <c r="Q107" s="625">
        <v>3.0274966260200001E-4</v>
      </c>
      <c r="R107" s="625">
        <v>2.7940476501999898E-4</v>
      </c>
      <c r="S107" s="625">
        <v>2.6301391629400002E-4</v>
      </c>
      <c r="T107" s="625">
        <v>2.6319510331999999E-4</v>
      </c>
      <c r="U107" s="625">
        <v>2.6205458696300002E-4</v>
      </c>
      <c r="V107" s="625">
        <v>2.6005682373299901E-4</v>
      </c>
      <c r="W107" s="625">
        <v>2.5748199672799902E-4</v>
      </c>
      <c r="X107" s="625">
        <v>2.5433675138199902E-4</v>
      </c>
      <c r="Y107" s="625">
        <v>2.5079177829199898E-4</v>
      </c>
      <c r="Z107" s="142" t="s">
        <v>1675</v>
      </c>
    </row>
    <row r="108" spans="1:26">
      <c r="A108" t="s">
        <v>1311</v>
      </c>
      <c r="B108" t="s">
        <v>1278</v>
      </c>
      <c r="C108" t="s">
        <v>1728</v>
      </c>
      <c r="D108" t="s">
        <v>1711</v>
      </c>
      <c r="E108" s="625">
        <v>4.5376600369999902E-6</v>
      </c>
      <c r="F108" s="625">
        <v>6.4923000339999903E-6</v>
      </c>
      <c r="G108" s="625">
        <v>7.7023473859999895E-6</v>
      </c>
      <c r="H108" s="625">
        <v>9.1596878470000002E-6</v>
      </c>
      <c r="I108" s="625">
        <v>1.1737594663999999E-5</v>
      </c>
      <c r="J108" s="625">
        <v>1.1117803641E-5</v>
      </c>
      <c r="K108" s="625">
        <v>1.0839042044E-5</v>
      </c>
      <c r="L108" s="625">
        <v>1.0370691381E-5</v>
      </c>
      <c r="M108" s="625">
        <v>9.8817483089999894E-6</v>
      </c>
      <c r="N108" s="625">
        <v>9.31165471199999E-6</v>
      </c>
      <c r="O108" s="625">
        <v>8.7014078760000004E-6</v>
      </c>
      <c r="P108" s="625">
        <v>8.0888520230000007E-6</v>
      </c>
      <c r="Q108" s="625">
        <v>7.5042637039999999E-6</v>
      </c>
      <c r="R108" s="625">
        <v>6.92551612E-6</v>
      </c>
      <c r="S108" s="625">
        <v>6.5191537419999902E-6</v>
      </c>
      <c r="T108" s="625">
        <v>6.5236375800000001E-6</v>
      </c>
      <c r="U108" s="625">
        <v>6.4953703270000001E-6</v>
      </c>
      <c r="V108" s="625">
        <v>6.4458396019999996E-6</v>
      </c>
      <c r="W108" s="625">
        <v>6.3820165439999898E-6</v>
      </c>
      <c r="X108" s="625">
        <v>6.3040391129999899E-6</v>
      </c>
      <c r="Y108" s="625">
        <v>6.2162572899999898E-6</v>
      </c>
      <c r="Z108" s="142" t="s">
        <v>1675</v>
      </c>
    </row>
    <row r="109" spans="1:26">
      <c r="A109" t="s">
        <v>1311</v>
      </c>
      <c r="B109" t="s">
        <v>1278</v>
      </c>
      <c r="C109" t="s">
        <v>1728</v>
      </c>
      <c r="D109" t="s">
        <v>1701</v>
      </c>
      <c r="E109">
        <v>3.0846196306E-3</v>
      </c>
      <c r="F109">
        <v>6.2139066499999999E-3</v>
      </c>
      <c r="G109">
        <v>8.7607169099999903E-3</v>
      </c>
      <c r="H109">
        <v>1.10658039495E-2</v>
      </c>
      <c r="I109">
        <v>1.3268779900099999E-2</v>
      </c>
      <c r="J109">
        <v>1.3554840462760001E-2</v>
      </c>
      <c r="K109">
        <v>1.45178941952299E-2</v>
      </c>
      <c r="L109">
        <v>1.51561589714099E-2</v>
      </c>
      <c r="M109">
        <v>1.571916426782E-2</v>
      </c>
      <c r="N109">
        <v>1.6108834252150001E-2</v>
      </c>
      <c r="O109">
        <v>1.6508914369699999E-2</v>
      </c>
      <c r="P109">
        <v>1.6869806120519901E-2</v>
      </c>
      <c r="Q109">
        <v>1.71952615581899E-2</v>
      </c>
      <c r="R109">
        <v>1.7416950315929901E-2</v>
      </c>
      <c r="S109">
        <v>1.7522620715459999E-2</v>
      </c>
      <c r="T109">
        <v>1.7534687840379998E-2</v>
      </c>
      <c r="U109">
        <v>1.7458701867509901E-2</v>
      </c>
      <c r="V109">
        <v>1.7325607918440001E-2</v>
      </c>
      <c r="W109">
        <v>1.71540797790499E-2</v>
      </c>
      <c r="X109">
        <v>1.694452734432E-2</v>
      </c>
      <c r="Y109">
        <v>1.6708342234539899E-2</v>
      </c>
      <c r="Z109" s="142" t="s">
        <v>1675</v>
      </c>
    </row>
    <row r="110" spans="1:26">
      <c r="A110" t="s">
        <v>1311</v>
      </c>
      <c r="B110" t="s">
        <v>1278</v>
      </c>
      <c r="C110" t="s">
        <v>1728</v>
      </c>
      <c r="D110" t="s">
        <v>1710</v>
      </c>
      <c r="E110" s="625">
        <v>1.7846E-7</v>
      </c>
      <c r="F110" s="625">
        <v>2.5593999799999999E-7</v>
      </c>
      <c r="G110" s="625">
        <v>3.0368906699999899E-7</v>
      </c>
      <c r="H110" s="625">
        <v>3.6127354099999999E-7</v>
      </c>
      <c r="I110" s="625">
        <v>4.6322574999999898E-7</v>
      </c>
      <c r="J110" s="625">
        <v>4.3872702399999901E-7</v>
      </c>
      <c r="K110" s="625">
        <v>4.2771628499999899E-7</v>
      </c>
      <c r="L110" s="625">
        <v>4.0929721299999999E-7</v>
      </c>
      <c r="M110" s="625">
        <v>3.9003681699999901E-7</v>
      </c>
      <c r="N110" s="625">
        <v>3.6738352599999902E-7</v>
      </c>
      <c r="O110" s="625">
        <v>3.4315870400000002E-7</v>
      </c>
      <c r="P110" s="625">
        <v>3.1901543899999903E-7</v>
      </c>
      <c r="Q110" s="625">
        <v>2.9577078099999898E-7</v>
      </c>
      <c r="R110" s="625">
        <v>2.7287785499999899E-7</v>
      </c>
      <c r="S110" s="625">
        <v>2.5677917199999901E-7</v>
      </c>
      <c r="T110" s="625">
        <v>2.56956659E-7</v>
      </c>
      <c r="U110" s="625">
        <v>2.5583911500000001E-7</v>
      </c>
      <c r="V110" s="625">
        <v>2.53881388E-7</v>
      </c>
      <c r="W110" s="625">
        <v>2.51357709E-7</v>
      </c>
      <c r="X110" s="625">
        <v>2.4837567599999898E-7</v>
      </c>
      <c r="Y110" s="625">
        <v>2.4490244699999901E-7</v>
      </c>
      <c r="Z110" s="142" t="s">
        <v>1675</v>
      </c>
    </row>
    <row r="111" spans="1:26">
      <c r="A111" t="s">
        <v>1311</v>
      </c>
      <c r="B111" t="s">
        <v>1278</v>
      </c>
      <c r="C111" t="s">
        <v>1728</v>
      </c>
      <c r="D111" t="s">
        <v>1709</v>
      </c>
      <c r="E111">
        <v>5.0886703105E-2</v>
      </c>
      <c r="F111">
        <v>8.7289563641999995E-2</v>
      </c>
      <c r="G111">
        <v>0.111822237764999</v>
      </c>
      <c r="H111">
        <v>0.12460160427</v>
      </c>
      <c r="I111">
        <v>0.158525395060999</v>
      </c>
      <c r="J111">
        <v>0.16322250204040001</v>
      </c>
      <c r="K111">
        <v>0.17656338512639999</v>
      </c>
      <c r="L111">
        <v>0.18618326299349899</v>
      </c>
      <c r="M111">
        <v>0.195064869596699</v>
      </c>
      <c r="N111">
        <v>0.2019560601583</v>
      </c>
      <c r="O111">
        <v>0.20739832096449901</v>
      </c>
      <c r="P111">
        <v>0.2119322422679</v>
      </c>
      <c r="Q111">
        <v>0.21602096052299999</v>
      </c>
      <c r="R111">
        <v>0.21880575537079999</v>
      </c>
      <c r="S111">
        <v>0.22013349637410001</v>
      </c>
      <c r="T111">
        <v>0.22028486512580001</v>
      </c>
      <c r="U111">
        <v>0.21933053807279901</v>
      </c>
      <c r="V111">
        <v>0.2176583495394</v>
      </c>
      <c r="W111">
        <v>0.21550352939709999</v>
      </c>
      <c r="X111">
        <v>0.2128708629779</v>
      </c>
      <c r="Y111">
        <v>0.2099037750844</v>
      </c>
      <c r="Z111" s="142" t="s">
        <v>1675</v>
      </c>
    </row>
    <row r="112" spans="1:26">
      <c r="A112" t="s">
        <v>1311</v>
      </c>
      <c r="B112" t="s">
        <v>1278</v>
      </c>
      <c r="C112" t="s">
        <v>1728</v>
      </c>
      <c r="D112" t="s">
        <v>1708</v>
      </c>
      <c r="E112" s="625">
        <v>3.8940400269999999E-6</v>
      </c>
      <c r="F112" s="625">
        <v>5.5708000679999999E-6</v>
      </c>
      <c r="G112" s="625">
        <v>6.6091753640000002E-6</v>
      </c>
      <c r="H112" s="625">
        <v>7.8597127009999997E-6</v>
      </c>
      <c r="I112" s="625">
        <v>1.0072003889999901E-5</v>
      </c>
      <c r="J112" s="625">
        <v>9.5401136209999904E-6</v>
      </c>
      <c r="K112" s="625">
        <v>9.3008872540000007E-6</v>
      </c>
      <c r="L112" s="625">
        <v>8.8990647799999905E-6</v>
      </c>
      <c r="M112" s="625">
        <v>8.4795007370000003E-6</v>
      </c>
      <c r="N112" s="625">
        <v>7.99007683E-6</v>
      </c>
      <c r="O112" s="625">
        <v>7.4665357279999996E-6</v>
      </c>
      <c r="P112" s="625">
        <v>6.9410732150000003E-6</v>
      </c>
      <c r="Q112" s="625">
        <v>6.4393398990000003E-6</v>
      </c>
      <c r="R112" s="625">
        <v>5.9427179859999997E-6</v>
      </c>
      <c r="S112" s="625">
        <v>5.5940071759999999E-6</v>
      </c>
      <c r="T112" s="625">
        <v>5.5978596939999999E-6</v>
      </c>
      <c r="U112" s="625">
        <v>5.5735989319999901E-6</v>
      </c>
      <c r="V112" s="625">
        <v>5.5310952779999901E-6</v>
      </c>
      <c r="W112" s="625">
        <v>5.4764299679999899E-6</v>
      </c>
      <c r="X112" s="625">
        <v>5.4095144429999903E-6</v>
      </c>
      <c r="Y112" s="625">
        <v>5.3341034069999996E-6</v>
      </c>
      <c r="Z112" s="142" t="s">
        <v>1675</v>
      </c>
    </row>
    <row r="113" spans="1:26">
      <c r="A113" t="s">
        <v>1311</v>
      </c>
      <c r="B113" t="s">
        <v>1278</v>
      </c>
      <c r="C113" t="s">
        <v>1728</v>
      </c>
      <c r="D113" t="s">
        <v>1707</v>
      </c>
      <c r="E113" s="625">
        <v>4.0509400198999998E-5</v>
      </c>
      <c r="F113" s="625">
        <v>5.7960800221999898E-5</v>
      </c>
      <c r="G113" s="625">
        <v>6.8761966148999997E-5</v>
      </c>
      <c r="H113" s="625">
        <v>8.1770597601000001E-5</v>
      </c>
      <c r="I113" s="625">
        <v>1.04778549515E-4</v>
      </c>
      <c r="J113" s="625">
        <v>9.9245668628999894E-5</v>
      </c>
      <c r="K113" s="625">
        <v>9.6757338778000006E-5</v>
      </c>
      <c r="L113" s="625">
        <v>9.2578350990999998E-5</v>
      </c>
      <c r="M113" s="625">
        <v>8.8213067713999898E-5</v>
      </c>
      <c r="N113" s="625">
        <v>8.3125162375999895E-5</v>
      </c>
      <c r="O113" s="625">
        <v>7.7677893339000005E-5</v>
      </c>
      <c r="P113" s="625">
        <v>7.2211027344999898E-5</v>
      </c>
      <c r="Q113" s="625">
        <v>6.6991899598999998E-5</v>
      </c>
      <c r="R113" s="625">
        <v>6.1826213819999996E-5</v>
      </c>
      <c r="S113" s="625">
        <v>5.8199205205000002E-5</v>
      </c>
      <c r="T113" s="625">
        <v>5.8239262291999998E-5</v>
      </c>
      <c r="U113" s="625">
        <v>5.7986912674999998E-5</v>
      </c>
      <c r="V113" s="625">
        <v>5.7544909200999898E-5</v>
      </c>
      <c r="W113" s="625">
        <v>5.6975212405999997E-5</v>
      </c>
      <c r="X113" s="625">
        <v>5.6279203227000001E-5</v>
      </c>
      <c r="Y113" s="625">
        <v>5.5494733671999897E-5</v>
      </c>
      <c r="Z113" s="142" t="s">
        <v>1675</v>
      </c>
    </row>
    <row r="114" spans="1:26">
      <c r="A114" t="s">
        <v>1311</v>
      </c>
      <c r="B114" t="s">
        <v>1278</v>
      </c>
      <c r="C114" t="s">
        <v>1728</v>
      </c>
      <c r="D114" t="s">
        <v>1706</v>
      </c>
      <c r="E114">
        <v>2.57378686929E-3</v>
      </c>
      <c r="F114">
        <v>5.1513168326999996E-3</v>
      </c>
      <c r="G114">
        <v>7.2107148202999903E-3</v>
      </c>
      <c r="H114">
        <v>7.8712253189999904E-3</v>
      </c>
      <c r="I114">
        <v>9.8718409702E-3</v>
      </c>
      <c r="J114">
        <v>1.01643529498799E-2</v>
      </c>
      <c r="K114">
        <v>1.0995122469809901E-2</v>
      </c>
      <c r="L114">
        <v>1.1594183310309999E-2</v>
      </c>
      <c r="M114">
        <v>1.21472660203299E-2</v>
      </c>
      <c r="N114">
        <v>1.25764014665699E-2</v>
      </c>
      <c r="O114">
        <v>1.2915306933839899E-2</v>
      </c>
      <c r="P114">
        <v>1.319765398176E-2</v>
      </c>
      <c r="Q114">
        <v>1.3452269442519999E-2</v>
      </c>
      <c r="R114">
        <v>1.362569347265E-2</v>
      </c>
      <c r="S114">
        <v>1.3708369569529999E-2</v>
      </c>
      <c r="T114">
        <v>1.37177989553999E-2</v>
      </c>
      <c r="U114">
        <v>1.36583573337399E-2</v>
      </c>
      <c r="V114">
        <v>1.35542283572299E-2</v>
      </c>
      <c r="W114">
        <v>1.34200463540999E-2</v>
      </c>
      <c r="X114">
        <v>1.325611157874E-2</v>
      </c>
      <c r="Y114">
        <v>1.307133514903E-2</v>
      </c>
      <c r="Z114" s="142" t="s">
        <v>1675</v>
      </c>
    </row>
    <row r="115" spans="1:26">
      <c r="A115" t="s">
        <v>1311</v>
      </c>
      <c r="B115" t="s">
        <v>1278</v>
      </c>
      <c r="C115" t="s">
        <v>1728</v>
      </c>
      <c r="D115" t="s">
        <v>1705</v>
      </c>
      <c r="E115" s="625">
        <v>5.580980082E-6</v>
      </c>
      <c r="F115" s="625">
        <v>7.9850199919999893E-6</v>
      </c>
      <c r="G115" s="625">
        <v>9.4732448940000006E-6</v>
      </c>
      <c r="H115" s="625">
        <v>1.1265480494999999E-5</v>
      </c>
      <c r="I115" s="625">
        <v>1.44358940289999E-5</v>
      </c>
      <c r="J115" s="625">
        <v>1.3673626279E-5</v>
      </c>
      <c r="K115" s="625">
        <v>1.33309008859999E-5</v>
      </c>
      <c r="L115" s="625">
        <v>1.27547191409999E-5</v>
      </c>
      <c r="M115" s="625">
        <v>1.2153169884999901E-5</v>
      </c>
      <c r="N115" s="625">
        <v>1.1452235503E-5</v>
      </c>
      <c r="O115" s="625">
        <v>1.0701795335E-5</v>
      </c>
      <c r="P115" s="625">
        <v>9.9486466399999997E-6</v>
      </c>
      <c r="Q115" s="625">
        <v>9.2294543190000003E-6</v>
      </c>
      <c r="R115" s="625">
        <v>8.5175886829999908E-6</v>
      </c>
      <c r="S115" s="625">
        <v>8.0179244520000001E-6</v>
      </c>
      <c r="T115" s="625">
        <v>8.0234526470000002E-6</v>
      </c>
      <c r="U115" s="625">
        <v>7.9886793619999904E-6</v>
      </c>
      <c r="V115" s="625">
        <v>7.9277693069999994E-6</v>
      </c>
      <c r="W115" s="625">
        <v>7.849275202E-6</v>
      </c>
      <c r="X115" s="625">
        <v>7.7533635709999901E-6</v>
      </c>
      <c r="Y115" s="625">
        <v>7.6452848050000001E-6</v>
      </c>
      <c r="Z115" s="142" t="s">
        <v>1675</v>
      </c>
    </row>
    <row r="116" spans="1:26">
      <c r="A116" t="s">
        <v>1311</v>
      </c>
      <c r="B116" t="s">
        <v>1278</v>
      </c>
      <c r="C116" t="s">
        <v>1728</v>
      </c>
      <c r="D116" t="s">
        <v>1704</v>
      </c>
      <c r="E116" s="625">
        <v>4.1270400309999997E-6</v>
      </c>
      <c r="F116" s="625">
        <v>5.9050800659999999E-6</v>
      </c>
      <c r="G116" s="625">
        <v>9.437954904E-6</v>
      </c>
      <c r="H116" s="625">
        <v>1.1223727978999901E-5</v>
      </c>
      <c r="I116" s="625">
        <v>1.4382121440999999E-5</v>
      </c>
      <c r="J116" s="625">
        <v>1.3622589959999901E-5</v>
      </c>
      <c r="K116" s="625">
        <v>1.32810378069999E-5</v>
      </c>
      <c r="L116" s="625">
        <v>1.2707319124000001E-5</v>
      </c>
      <c r="M116" s="625">
        <v>1.2108086607E-5</v>
      </c>
      <c r="N116" s="625">
        <v>1.1409660642E-5</v>
      </c>
      <c r="O116" s="625">
        <v>1.0661919875999899E-5</v>
      </c>
      <c r="P116" s="625">
        <v>9.9115673529999997E-6</v>
      </c>
      <c r="Q116" s="625">
        <v>9.1949719989999905E-6</v>
      </c>
      <c r="R116" s="625">
        <v>8.4858685749999902E-6</v>
      </c>
      <c r="S116" s="625">
        <v>7.9880592079999992E-6</v>
      </c>
      <c r="T116" s="625">
        <v>7.99346287E-6</v>
      </c>
      <c r="U116" s="625">
        <v>7.9588204220000005E-6</v>
      </c>
      <c r="V116" s="625">
        <v>7.8981390440000004E-6</v>
      </c>
      <c r="W116" s="625">
        <v>7.8199424539999893E-6</v>
      </c>
      <c r="X116" s="625">
        <v>7.7243932689999993E-6</v>
      </c>
      <c r="Y116" s="625">
        <v>7.6167084980000004E-6</v>
      </c>
      <c r="Z116" s="142" t="s">
        <v>1675</v>
      </c>
    </row>
    <row r="117" spans="1:26">
      <c r="A117" t="s">
        <v>1311</v>
      </c>
      <c r="B117" t="s">
        <v>1278</v>
      </c>
      <c r="C117" t="s">
        <v>1728</v>
      </c>
      <c r="D117" t="s">
        <v>1702</v>
      </c>
      <c r="E117" s="625">
        <v>7.1721999899999895E-7</v>
      </c>
      <c r="F117" s="625">
        <v>1.0259199979999999E-6</v>
      </c>
      <c r="G117" s="625">
        <v>1.2172644069999999E-6</v>
      </c>
      <c r="H117" s="625">
        <v>1.4475972809999899E-6</v>
      </c>
      <c r="I117" s="625">
        <v>1.85543693199999E-6</v>
      </c>
      <c r="J117" s="625">
        <v>1.75744288E-6</v>
      </c>
      <c r="K117" s="625">
        <v>1.7134374869999999E-6</v>
      </c>
      <c r="L117" s="625">
        <v>1.639470169E-6</v>
      </c>
      <c r="M117" s="625">
        <v>1.562061178E-6</v>
      </c>
      <c r="N117" s="625">
        <v>1.4719534339999999E-6</v>
      </c>
      <c r="O117" s="625">
        <v>1.375481757E-6</v>
      </c>
      <c r="P117" s="625">
        <v>1.2786804729999999E-6</v>
      </c>
      <c r="Q117" s="625">
        <v>1.18607357699999E-6</v>
      </c>
      <c r="R117" s="625">
        <v>1.0945269E-6</v>
      </c>
      <c r="S117" s="625">
        <v>1.0303229029999899E-6</v>
      </c>
      <c r="T117" s="625">
        <v>1.0310338169999999E-6</v>
      </c>
      <c r="U117" s="625">
        <v>1.0265639719999901E-6</v>
      </c>
      <c r="V117" s="625">
        <v>1.0187332119999899E-6</v>
      </c>
      <c r="W117" s="625">
        <v>1.008642152E-6</v>
      </c>
      <c r="X117" s="625">
        <v>9.9631164699999905E-7</v>
      </c>
      <c r="Y117" s="625">
        <v>9.8241601499999902E-7</v>
      </c>
      <c r="Z117" s="142" t="s">
        <v>1675</v>
      </c>
    </row>
    <row r="118" spans="1:26">
      <c r="A118" t="s">
        <v>1311</v>
      </c>
      <c r="B118" t="s">
        <v>1278</v>
      </c>
      <c r="C118" t="s">
        <v>1727</v>
      </c>
      <c r="D118" t="s">
        <v>1714</v>
      </c>
      <c r="E118" s="625">
        <v>2.0005900000500001E-4</v>
      </c>
      <c r="F118" s="625">
        <v>1.23610579415999E-4</v>
      </c>
      <c r="G118" s="625">
        <v>1.1336137292E-4</v>
      </c>
      <c r="H118" s="625">
        <v>1.21669336764999E-4</v>
      </c>
      <c r="I118" s="625">
        <v>1.7450876162099999E-4</v>
      </c>
      <c r="J118" s="625">
        <v>1.66332738807E-4</v>
      </c>
      <c r="K118" s="625">
        <v>1.6582226549400001E-4</v>
      </c>
      <c r="L118" s="625">
        <v>1.64053775407E-4</v>
      </c>
      <c r="M118" s="625">
        <v>1.5907839753199899E-4</v>
      </c>
      <c r="N118" s="625">
        <v>1.5319002228999999E-4</v>
      </c>
      <c r="O118" s="625">
        <v>1.45994878046999E-4</v>
      </c>
      <c r="P118" s="625">
        <v>1.36345729086E-4</v>
      </c>
      <c r="Q118" s="625">
        <v>1.2753465306199999E-4</v>
      </c>
      <c r="R118" s="625">
        <v>1.1880545478199999E-4</v>
      </c>
      <c r="S118" s="625">
        <v>1.12796757188E-4</v>
      </c>
      <c r="T118" s="625">
        <v>1.13952680719E-4</v>
      </c>
      <c r="U118" s="625">
        <v>1.14604853665999E-4</v>
      </c>
      <c r="V118" s="625">
        <v>1.1492215173599999E-4</v>
      </c>
      <c r="W118" s="625">
        <v>1.15048892048E-4</v>
      </c>
      <c r="X118" s="625">
        <v>1.14993886475E-4</v>
      </c>
      <c r="Y118" s="625">
        <v>1.14797725443999E-4</v>
      </c>
      <c r="Z118" s="142" t="s">
        <v>1675</v>
      </c>
    </row>
    <row r="119" spans="1:26">
      <c r="A119" t="s">
        <v>1311</v>
      </c>
      <c r="B119" t="s">
        <v>1278</v>
      </c>
      <c r="C119" t="s">
        <v>1727</v>
      </c>
      <c r="D119" t="s">
        <v>1713</v>
      </c>
      <c r="E119">
        <v>1.5524604048900001E-3</v>
      </c>
      <c r="F119" s="625">
        <v>9.5921630100000003E-4</v>
      </c>
      <c r="G119">
        <v>1.0193656812969899E-3</v>
      </c>
      <c r="H119">
        <v>1.094070545724E-3</v>
      </c>
      <c r="I119">
        <v>1.5692113068399901E-3</v>
      </c>
      <c r="J119">
        <v>1.4956898292909999E-3</v>
      </c>
      <c r="K119">
        <v>1.4911008496399901E-3</v>
      </c>
      <c r="L119">
        <v>1.475198550704E-3</v>
      </c>
      <c r="M119">
        <v>1.4304594226499899E-3</v>
      </c>
      <c r="N119">
        <v>1.3775109103830001E-3</v>
      </c>
      <c r="O119">
        <v>1.3128096115680001E-3</v>
      </c>
      <c r="P119">
        <v>1.2260433772619901E-3</v>
      </c>
      <c r="Q119">
        <v>1.1468130397109999E-3</v>
      </c>
      <c r="R119">
        <v>1.068318849821E-3</v>
      </c>
      <c r="S119">
        <v>1.0142864416179901E-3</v>
      </c>
      <c r="T119">
        <v>1.02468168244799E-3</v>
      </c>
      <c r="U119">
        <v>1.0305461717619901E-3</v>
      </c>
      <c r="V119">
        <v>1.033399406639E-3</v>
      </c>
      <c r="W119">
        <v>1.03453957859E-3</v>
      </c>
      <c r="X119">
        <v>1.034044413757E-3</v>
      </c>
      <c r="Y119">
        <v>1.032280293552E-3</v>
      </c>
      <c r="Z119" s="142" t="s">
        <v>1675</v>
      </c>
    </row>
    <row r="120" spans="1:26">
      <c r="A120" t="s">
        <v>1311</v>
      </c>
      <c r="B120" t="s">
        <v>1278</v>
      </c>
      <c r="C120" t="s">
        <v>1727</v>
      </c>
      <c r="D120" t="s">
        <v>1712</v>
      </c>
      <c r="E120">
        <v>2.720806340404E-2</v>
      </c>
      <c r="F120">
        <v>1.6811010079989998E-2</v>
      </c>
      <c r="G120">
        <v>1.7865160800319999E-2</v>
      </c>
      <c r="H120">
        <v>1.9174431431900001E-2</v>
      </c>
      <c r="I120">
        <v>2.75016312092E-2</v>
      </c>
      <c r="J120">
        <v>2.6213114484099999E-2</v>
      </c>
      <c r="K120">
        <v>2.61326783073999E-2</v>
      </c>
      <c r="L120">
        <v>2.5853973526399902E-2</v>
      </c>
      <c r="M120">
        <v>2.5069912452599999E-2</v>
      </c>
      <c r="N120">
        <v>2.4141918814100001E-2</v>
      </c>
      <c r="O120">
        <v>2.30080249984E-2</v>
      </c>
      <c r="P120">
        <v>2.148735049386E-2</v>
      </c>
      <c r="Q120">
        <v>2.0098779155150001E-2</v>
      </c>
      <c r="R120">
        <v>1.8723116497270001E-2</v>
      </c>
      <c r="S120">
        <v>1.7776156770069901E-2</v>
      </c>
      <c r="T120">
        <v>1.7958338987499999E-2</v>
      </c>
      <c r="U120">
        <v>1.8061111424829902E-2</v>
      </c>
      <c r="V120">
        <v>1.8111115360039998E-2</v>
      </c>
      <c r="W120">
        <v>1.8131090156139999E-2</v>
      </c>
      <c r="X120">
        <v>1.8122415038379899E-2</v>
      </c>
      <c r="Y120">
        <v>1.8091504524949901E-2</v>
      </c>
      <c r="Z120" s="142" t="s">
        <v>1675</v>
      </c>
    </row>
    <row r="121" spans="1:26">
      <c r="A121" t="s">
        <v>1311</v>
      </c>
      <c r="B121" t="s">
        <v>1278</v>
      </c>
      <c r="C121" t="s">
        <v>1727</v>
      </c>
      <c r="D121" t="s">
        <v>1711</v>
      </c>
      <c r="E121" s="625">
        <v>6.7453857940000001E-4</v>
      </c>
      <c r="F121" s="625">
        <v>4.1678948000000002E-4</v>
      </c>
      <c r="G121" s="625">
        <v>4.4292463472599998E-4</v>
      </c>
      <c r="H121" s="625">
        <v>4.7538474196999898E-4</v>
      </c>
      <c r="I121" s="625">
        <v>6.8183824373399895E-4</v>
      </c>
      <c r="J121" s="625">
        <v>6.4989268386200002E-4</v>
      </c>
      <c r="K121" s="625">
        <v>6.4789854679300003E-4</v>
      </c>
      <c r="L121" s="625">
        <v>6.4098879381999996E-4</v>
      </c>
      <c r="M121" s="625">
        <v>6.2154920653300001E-4</v>
      </c>
      <c r="N121" s="625">
        <v>5.9854246715399905E-4</v>
      </c>
      <c r="O121" s="625">
        <v>5.7042976868499902E-4</v>
      </c>
      <c r="P121" s="625">
        <v>5.3272866932000003E-4</v>
      </c>
      <c r="Q121" s="625">
        <v>4.9830212034999999E-4</v>
      </c>
      <c r="R121" s="625">
        <v>4.6419547454699999E-4</v>
      </c>
      <c r="S121" s="625">
        <v>4.4071800568299898E-4</v>
      </c>
      <c r="T121" s="625">
        <v>4.4523499258399902E-4</v>
      </c>
      <c r="U121" s="625">
        <v>4.4778274901100001E-4</v>
      </c>
      <c r="V121" s="625">
        <v>4.4902258120799898E-4</v>
      </c>
      <c r="W121" s="625">
        <v>4.4951805409200002E-4</v>
      </c>
      <c r="X121" s="625">
        <v>4.49302730137999E-4</v>
      </c>
      <c r="Y121" s="625">
        <v>4.48536311495999E-4</v>
      </c>
      <c r="Z121" s="142" t="s">
        <v>1675</v>
      </c>
    </row>
    <row r="122" spans="1:26">
      <c r="A122" t="s">
        <v>1311</v>
      </c>
      <c r="B122" t="s">
        <v>1278</v>
      </c>
      <c r="C122" t="s">
        <v>1727</v>
      </c>
      <c r="D122" t="s">
        <v>1701</v>
      </c>
      <c r="E122">
        <v>1.2264810932999999E-2</v>
      </c>
      <c r="F122">
        <v>1.5804705000989999E-2</v>
      </c>
      <c r="G122">
        <v>1.791463626696E-2</v>
      </c>
      <c r="H122">
        <v>1.99969714399999E-2</v>
      </c>
      <c r="I122">
        <v>2.2950872850000002E-2</v>
      </c>
      <c r="J122">
        <v>2.3593025976799901E-2</v>
      </c>
      <c r="K122">
        <v>2.5839608870299999E-2</v>
      </c>
      <c r="L122">
        <v>2.7892636534900001E-2</v>
      </c>
      <c r="M122">
        <v>2.9439560383599999E-2</v>
      </c>
      <c r="N122">
        <v>3.0830845256299901E-2</v>
      </c>
      <c r="O122">
        <v>3.22241797723E-2</v>
      </c>
      <c r="P122">
        <v>3.3080401767700003E-2</v>
      </c>
      <c r="Q122">
        <v>3.3996615453899898E-2</v>
      </c>
      <c r="R122">
        <v>3.4758186711700001E-2</v>
      </c>
      <c r="S122">
        <v>3.5269488690000003E-2</v>
      </c>
      <c r="T122">
        <v>3.5630951628700003E-2</v>
      </c>
      <c r="U122">
        <v>3.5834857265700001E-2</v>
      </c>
      <c r="V122">
        <v>3.5934069733599999E-2</v>
      </c>
      <c r="W122">
        <v>3.5973702870199999E-2</v>
      </c>
      <c r="X122">
        <v>3.5956495310099902E-2</v>
      </c>
      <c r="Y122">
        <v>3.58951464571E-2</v>
      </c>
      <c r="Z122" s="142" t="s">
        <v>1675</v>
      </c>
    </row>
    <row r="123" spans="1:26">
      <c r="A123" t="s">
        <v>1311</v>
      </c>
      <c r="B123" t="s">
        <v>1278</v>
      </c>
      <c r="C123" t="s">
        <v>1727</v>
      </c>
      <c r="D123" t="s">
        <v>1710</v>
      </c>
      <c r="E123" s="625">
        <v>2.6674200103999999E-5</v>
      </c>
      <c r="F123" s="625">
        <v>1.648110004E-5</v>
      </c>
      <c r="G123" s="625">
        <v>1.7514563522E-5</v>
      </c>
      <c r="H123" s="625">
        <v>1.8798139610000002E-5</v>
      </c>
      <c r="I123" s="625">
        <v>2.6961940653999901E-5</v>
      </c>
      <c r="J123" s="625">
        <v>2.5698714269999999E-5</v>
      </c>
      <c r="K123" s="625">
        <v>2.5619846067999999E-5</v>
      </c>
      <c r="L123" s="625">
        <v>2.5346605221999901E-5</v>
      </c>
      <c r="M123" s="625">
        <v>2.45779038839999E-5</v>
      </c>
      <c r="N123" s="625">
        <v>2.3668134177999899E-5</v>
      </c>
      <c r="O123" s="625">
        <v>2.2556474599999998E-5</v>
      </c>
      <c r="P123" s="625">
        <v>2.1065646651999999E-5</v>
      </c>
      <c r="Q123" s="625">
        <v>1.9704339518999899E-5</v>
      </c>
      <c r="R123" s="625">
        <v>1.8355657463E-5</v>
      </c>
      <c r="S123" s="625">
        <v>1.7427291448999901E-5</v>
      </c>
      <c r="T123" s="625">
        <v>1.7605891599000002E-5</v>
      </c>
      <c r="U123" s="625">
        <v>1.7706660278E-5</v>
      </c>
      <c r="V123" s="625">
        <v>1.7755678060999999E-5</v>
      </c>
      <c r="W123" s="625">
        <v>1.7775266824999898E-5</v>
      </c>
      <c r="X123" s="625">
        <v>1.7766762176999901E-5</v>
      </c>
      <c r="Y123" s="625">
        <v>1.7736453623E-5</v>
      </c>
      <c r="Z123" s="142" t="s">
        <v>1675</v>
      </c>
    </row>
    <row r="124" spans="1:26">
      <c r="A124" t="s">
        <v>1311</v>
      </c>
      <c r="B124" t="s">
        <v>1278</v>
      </c>
      <c r="C124" t="s">
        <v>1727</v>
      </c>
      <c r="D124" t="s">
        <v>1709</v>
      </c>
      <c r="E124">
        <v>0.20233154940100001</v>
      </c>
      <c r="F124">
        <v>0.22201571538000001</v>
      </c>
      <c r="G124">
        <v>0.22866313235999899</v>
      </c>
      <c r="H124">
        <v>0.22516705887999899</v>
      </c>
      <c r="I124">
        <v>0.2741993935</v>
      </c>
      <c r="J124">
        <v>0.284098745983</v>
      </c>
      <c r="K124">
        <v>0.31425538550999998</v>
      </c>
      <c r="L124">
        <v>0.34264205512499901</v>
      </c>
      <c r="M124">
        <v>0.36532582704099997</v>
      </c>
      <c r="N124">
        <v>0.38652562701199999</v>
      </c>
      <c r="O124">
        <v>0.40482643217399999</v>
      </c>
      <c r="P124">
        <v>0.41558290882299997</v>
      </c>
      <c r="Q124">
        <v>0.427093214857999</v>
      </c>
      <c r="R124">
        <v>0.43666064948599997</v>
      </c>
      <c r="S124">
        <v>0.44308396483699902</v>
      </c>
      <c r="T124">
        <v>0.44762507457700002</v>
      </c>
      <c r="U124">
        <v>0.45018665502799998</v>
      </c>
      <c r="V124">
        <v>0.45143285928999899</v>
      </c>
      <c r="W124">
        <v>0.45193075804799998</v>
      </c>
      <c r="X124">
        <v>0.45171472417800002</v>
      </c>
      <c r="Y124">
        <v>0.45094411712299998</v>
      </c>
      <c r="Z124" s="142" t="s">
        <v>1675</v>
      </c>
    </row>
    <row r="125" spans="1:26">
      <c r="A125" t="s">
        <v>1311</v>
      </c>
      <c r="B125" t="s">
        <v>1278</v>
      </c>
      <c r="C125" t="s">
        <v>1727</v>
      </c>
      <c r="D125" t="s">
        <v>1708</v>
      </c>
      <c r="E125" s="625">
        <v>5.7883804173999897E-4</v>
      </c>
      <c r="F125" s="625">
        <v>3.5764584199999899E-4</v>
      </c>
      <c r="G125" s="625">
        <v>3.8007255248599902E-4</v>
      </c>
      <c r="H125" s="625">
        <v>4.0792645361000001E-4</v>
      </c>
      <c r="I125" s="625">
        <v>5.8508353761399902E-4</v>
      </c>
      <c r="J125" s="625">
        <v>5.5767103699199999E-4</v>
      </c>
      <c r="K125" s="625">
        <v>5.5595983002299898E-4</v>
      </c>
      <c r="L125" s="625">
        <v>5.5003079842999895E-4</v>
      </c>
      <c r="M125" s="625">
        <v>5.3334971506300004E-4</v>
      </c>
      <c r="N125" s="625">
        <v>5.1360759140399903E-4</v>
      </c>
      <c r="O125" s="625">
        <v>4.8948430984500002E-4</v>
      </c>
      <c r="P125" s="625">
        <v>4.5713279762999999E-4</v>
      </c>
      <c r="Q125" s="625">
        <v>4.2759161086000001E-4</v>
      </c>
      <c r="R125" s="625">
        <v>3.9832492325699899E-4</v>
      </c>
      <c r="S125" s="625">
        <v>3.78178979113E-4</v>
      </c>
      <c r="T125" s="625">
        <v>3.8205484938399901E-4</v>
      </c>
      <c r="U125" s="625">
        <v>3.8424135984099902E-4</v>
      </c>
      <c r="V125" s="625">
        <v>3.8530501377799899E-4</v>
      </c>
      <c r="W125" s="625">
        <v>3.8573007704199999E-4</v>
      </c>
      <c r="X125" s="625">
        <v>3.85545482018E-4</v>
      </c>
      <c r="Y125" s="625">
        <v>3.8488774679599997E-4</v>
      </c>
      <c r="Z125" s="142" t="s">
        <v>1675</v>
      </c>
    </row>
    <row r="126" spans="1:26">
      <c r="A126" t="s">
        <v>1311</v>
      </c>
      <c r="B126" t="s">
        <v>1278</v>
      </c>
      <c r="C126" t="s">
        <v>1727</v>
      </c>
      <c r="D126" t="s">
        <v>1707</v>
      </c>
      <c r="E126">
        <v>6.0200231764999997E-3</v>
      </c>
      <c r="F126">
        <v>3.71993591E-3</v>
      </c>
      <c r="G126">
        <v>3.9531966087199997E-3</v>
      </c>
      <c r="H126">
        <v>4.2429126640899997E-3</v>
      </c>
      <c r="I126">
        <v>6.0855562217599999E-3</v>
      </c>
      <c r="J126">
        <v>5.8004333264799904E-3</v>
      </c>
      <c r="K126">
        <v>5.7826361170599996E-3</v>
      </c>
      <c r="L126">
        <v>5.7209616406999897E-3</v>
      </c>
      <c r="M126">
        <v>5.5474618236999998E-3</v>
      </c>
      <c r="N126">
        <v>5.3421195112399898E-3</v>
      </c>
      <c r="O126">
        <v>5.0912069623899898E-3</v>
      </c>
      <c r="P126">
        <v>4.7547168400499896E-3</v>
      </c>
      <c r="Q126">
        <v>4.4474529120900001E-3</v>
      </c>
      <c r="R126">
        <v>4.1430448088699999E-3</v>
      </c>
      <c r="S126">
        <v>3.93350190361E-3</v>
      </c>
      <c r="T126">
        <v>3.9738160028599898E-3</v>
      </c>
      <c r="U126">
        <v>3.9965569634699896E-3</v>
      </c>
      <c r="V126">
        <v>4.0076218476199996E-3</v>
      </c>
      <c r="W126">
        <v>4.0120443047899999E-3</v>
      </c>
      <c r="X126">
        <v>4.0101229752299997E-3</v>
      </c>
      <c r="Y126">
        <v>4.0032834381899902E-3</v>
      </c>
      <c r="Z126" s="142" t="s">
        <v>1675</v>
      </c>
    </row>
    <row r="127" spans="1:26">
      <c r="A127" t="s">
        <v>1311</v>
      </c>
      <c r="B127" t="s">
        <v>1278</v>
      </c>
      <c r="C127" t="s">
        <v>1727</v>
      </c>
      <c r="D127" t="s">
        <v>1706</v>
      </c>
      <c r="E127">
        <v>1.0233689270999999E-2</v>
      </c>
      <c r="F127">
        <v>1.310206644397E-2</v>
      </c>
      <c r="G127">
        <v>1.474506151101E-2</v>
      </c>
      <c r="H127">
        <v>1.4224050449029999E-2</v>
      </c>
      <c r="I127">
        <v>1.7075210489999899E-2</v>
      </c>
      <c r="J127">
        <v>1.76916610885E-2</v>
      </c>
      <c r="K127">
        <v>1.9569614412199898E-2</v>
      </c>
      <c r="L127">
        <v>2.1337346508799902E-2</v>
      </c>
      <c r="M127">
        <v>2.2749933520600001E-2</v>
      </c>
      <c r="N127">
        <v>2.40700996548E-2</v>
      </c>
      <c r="O127">
        <v>2.5209735839199901E-2</v>
      </c>
      <c r="P127">
        <v>2.5879586063599899E-2</v>
      </c>
      <c r="Q127">
        <v>2.6596372049299901E-2</v>
      </c>
      <c r="R127">
        <v>2.7192161428199999E-2</v>
      </c>
      <c r="S127">
        <v>2.7592148369999899E-2</v>
      </c>
      <c r="T127">
        <v>2.7874946334099999E-2</v>
      </c>
      <c r="U127">
        <v>2.80344744168999E-2</v>
      </c>
      <c r="V127">
        <v>2.8112081493900001E-2</v>
      </c>
      <c r="W127">
        <v>2.8143081578699901E-2</v>
      </c>
      <c r="X127">
        <v>2.8129622803699999E-2</v>
      </c>
      <c r="Y127">
        <v>2.80816364228E-2</v>
      </c>
      <c r="Z127" s="142" t="s">
        <v>1675</v>
      </c>
    </row>
    <row r="128" spans="1:26">
      <c r="A128" t="s">
        <v>1311</v>
      </c>
      <c r="B128" t="s">
        <v>1278</v>
      </c>
      <c r="C128" t="s">
        <v>1727</v>
      </c>
      <c r="D128" t="s">
        <v>1705</v>
      </c>
      <c r="E128" s="625">
        <v>8.2957903749999898E-4</v>
      </c>
      <c r="F128" s="625">
        <v>5.1257060089999898E-4</v>
      </c>
      <c r="G128" s="625">
        <v>5.4471194939199896E-4</v>
      </c>
      <c r="H128" s="625">
        <v>5.8463151329400003E-4</v>
      </c>
      <c r="I128" s="625">
        <v>8.3852957513699995E-4</v>
      </c>
      <c r="J128" s="625">
        <v>7.9924236446400003E-4</v>
      </c>
      <c r="K128" s="625">
        <v>7.9679024037899895E-4</v>
      </c>
      <c r="L128" s="625">
        <v>7.8829233477999898E-4</v>
      </c>
      <c r="M128" s="625">
        <v>7.6438581866399903E-4</v>
      </c>
      <c r="N128" s="625">
        <v>7.3609191126099897E-4</v>
      </c>
      <c r="O128" s="625">
        <v>7.0151849907599997E-4</v>
      </c>
      <c r="P128" s="625">
        <v>6.5515321942700001E-4</v>
      </c>
      <c r="Q128" s="625">
        <v>6.1281500226299996E-4</v>
      </c>
      <c r="R128" s="625">
        <v>5.7087115199999997E-4</v>
      </c>
      <c r="S128" s="625">
        <v>5.4199801546499899E-4</v>
      </c>
      <c r="T128" s="625">
        <v>5.4755297801200003E-4</v>
      </c>
      <c r="U128" s="625">
        <v>5.5068665228499999E-4</v>
      </c>
      <c r="V128" s="625">
        <v>5.5221090436500002E-4</v>
      </c>
      <c r="W128" s="625">
        <v>5.52820260925999E-4</v>
      </c>
      <c r="X128" s="625">
        <v>5.5255549504000002E-4</v>
      </c>
      <c r="Y128" s="625">
        <v>5.5161330311499996E-4</v>
      </c>
      <c r="Z128" s="142" t="s">
        <v>1675</v>
      </c>
    </row>
    <row r="129" spans="1:26">
      <c r="A129" t="s">
        <v>1311</v>
      </c>
      <c r="B129" t="s">
        <v>1278</v>
      </c>
      <c r="C129" t="s">
        <v>1727</v>
      </c>
      <c r="D129" t="s">
        <v>1704</v>
      </c>
      <c r="E129" s="625">
        <v>6.1351530180000005E-4</v>
      </c>
      <c r="F129" s="625">
        <v>3.79071420499999E-4</v>
      </c>
      <c r="G129" s="625">
        <v>5.4266392307299996E-4</v>
      </c>
      <c r="H129" s="625">
        <v>5.82433429001999E-4</v>
      </c>
      <c r="I129" s="625">
        <v>8.3537678341999899E-4</v>
      </c>
      <c r="J129" s="625">
        <v>7.9623740910799898E-4</v>
      </c>
      <c r="K129" s="625">
        <v>7.9379431920400005E-4</v>
      </c>
      <c r="L129" s="625">
        <v>7.8532813139699903E-4</v>
      </c>
      <c r="M129" s="625">
        <v>7.61511814198999E-4</v>
      </c>
      <c r="N129" s="625">
        <v>7.3332410401599898E-4</v>
      </c>
      <c r="O129" s="625">
        <v>6.9888068945100001E-4</v>
      </c>
      <c r="P129" s="625">
        <v>6.5268980799300001E-4</v>
      </c>
      <c r="Q129" s="625">
        <v>6.1051126947899998E-4</v>
      </c>
      <c r="R129" s="625">
        <v>5.6872444566399903E-4</v>
      </c>
      <c r="S129" s="625">
        <v>5.3996049897099996E-4</v>
      </c>
      <c r="T129" s="625">
        <v>5.4549425859799999E-4</v>
      </c>
      <c r="U129" s="625">
        <v>5.4861594036899905E-4</v>
      </c>
      <c r="V129" s="625">
        <v>5.5013476579599896E-4</v>
      </c>
      <c r="W129" s="625">
        <v>5.5074175431899896E-4</v>
      </c>
      <c r="X129" s="625">
        <v>5.5047812614499904E-4</v>
      </c>
      <c r="Y129" s="625">
        <v>5.4953901345799897E-4</v>
      </c>
      <c r="Z129" s="142" t="s">
        <v>1675</v>
      </c>
    </row>
    <row r="130" spans="1:26">
      <c r="A130" t="s">
        <v>1311</v>
      </c>
      <c r="B130" t="s">
        <v>1278</v>
      </c>
      <c r="C130" t="s">
        <v>1727</v>
      </c>
      <c r="D130" t="s">
        <v>1702</v>
      </c>
      <c r="E130" s="625">
        <v>1.06697779809999E-4</v>
      </c>
      <c r="F130" s="625">
        <v>6.5925300098999893E-5</v>
      </c>
      <c r="G130" s="625">
        <v>7.0059201364000006E-5</v>
      </c>
      <c r="H130" s="625">
        <v>7.5193577623000005E-5</v>
      </c>
      <c r="I130" s="625">
        <v>1.0784929556999899E-4</v>
      </c>
      <c r="J130" s="625">
        <v>1.0279630213E-4</v>
      </c>
      <c r="K130" s="625">
        <v>1.0248088550099999E-4</v>
      </c>
      <c r="L130" s="625">
        <v>1.01387923255E-4</v>
      </c>
      <c r="M130" s="625">
        <v>9.8313088986999998E-5</v>
      </c>
      <c r="N130" s="625">
        <v>9.4673924545E-5</v>
      </c>
      <c r="O130" s="625">
        <v>9.0227239279000004E-5</v>
      </c>
      <c r="P130" s="625">
        <v>8.4263743008999896E-5</v>
      </c>
      <c r="Q130" s="625">
        <v>7.8818367371999903E-5</v>
      </c>
      <c r="R130" s="625">
        <v>7.3423661565999904E-5</v>
      </c>
      <c r="S130" s="625">
        <v>6.9710127000999894E-5</v>
      </c>
      <c r="T130" s="625">
        <v>7.0424595018999894E-5</v>
      </c>
      <c r="U130" s="625">
        <v>7.0827633523999893E-5</v>
      </c>
      <c r="V130" s="625">
        <v>7.1023645517999894E-5</v>
      </c>
      <c r="W130" s="625">
        <v>7.1102058326000006E-5</v>
      </c>
      <c r="X130" s="625">
        <v>7.1067968423999903E-5</v>
      </c>
      <c r="Y130" s="625">
        <v>7.0946766861000002E-5</v>
      </c>
      <c r="Z130" s="142" t="s">
        <v>1675</v>
      </c>
    </row>
    <row r="131" spans="1:26">
      <c r="A131" t="s">
        <v>1311</v>
      </c>
      <c r="B131" t="s">
        <v>1278</v>
      </c>
      <c r="C131" t="s">
        <v>1726</v>
      </c>
      <c r="D131" t="s">
        <v>1714</v>
      </c>
      <c r="E131" s="625">
        <v>1.48531619686E-4</v>
      </c>
      <c r="F131" s="625">
        <v>1.2903195991099999E-4</v>
      </c>
      <c r="G131" s="625">
        <v>1.20807740645E-4</v>
      </c>
      <c r="H131" s="625">
        <v>1.2027233320199899E-4</v>
      </c>
      <c r="I131" s="625">
        <v>1.5356930508399999E-4</v>
      </c>
      <c r="J131" s="625">
        <v>1.46458482219E-4</v>
      </c>
      <c r="K131" s="625">
        <v>1.3545434064299999E-4</v>
      </c>
      <c r="L131" s="625">
        <v>1.2794400255599901E-4</v>
      </c>
      <c r="M131" s="625">
        <v>1.2165906872499899E-4</v>
      </c>
      <c r="N131" s="625">
        <v>1.15504702754E-4</v>
      </c>
      <c r="O131" s="625">
        <v>1.09084690344E-4</v>
      </c>
      <c r="P131" s="625">
        <v>1.01363859143999E-4</v>
      </c>
      <c r="Q131" s="625">
        <v>9.4429015849999996E-5</v>
      </c>
      <c r="R131" s="625">
        <v>8.7907262432999902E-5</v>
      </c>
      <c r="S131" s="625">
        <v>8.3799066231000002E-5</v>
      </c>
      <c r="T131" s="625">
        <v>8.5316647030999899E-5</v>
      </c>
      <c r="U131" s="625">
        <v>8.6824075943999998E-5</v>
      </c>
      <c r="V131" s="625">
        <v>8.8520466806999901E-5</v>
      </c>
      <c r="W131" s="625">
        <v>9.0348686227999903E-5</v>
      </c>
      <c r="X131" s="625">
        <v>9.2042350457999898E-5</v>
      </c>
      <c r="Y131" s="625">
        <v>9.3570389146999997E-5</v>
      </c>
      <c r="Z131" s="142" t="s">
        <v>1675</v>
      </c>
    </row>
    <row r="132" spans="1:26">
      <c r="A132" t="s">
        <v>1311</v>
      </c>
      <c r="B132" t="s">
        <v>1278</v>
      </c>
      <c r="C132" t="s">
        <v>1726</v>
      </c>
      <c r="D132" t="s">
        <v>1713</v>
      </c>
      <c r="E132">
        <v>1.152605443097E-3</v>
      </c>
      <c r="F132">
        <v>1.0012909417699901E-3</v>
      </c>
      <c r="G132">
        <v>1.0863368911389901E-3</v>
      </c>
      <c r="H132">
        <v>1.0815217119419999E-3</v>
      </c>
      <c r="I132">
        <v>1.3809371511759999E-3</v>
      </c>
      <c r="J132">
        <v>1.3169955751839899E-3</v>
      </c>
      <c r="K132">
        <v>1.2180440643029999E-3</v>
      </c>
      <c r="L132">
        <v>1.1505069696939999E-3</v>
      </c>
      <c r="M132">
        <v>1.09399163130299E-3</v>
      </c>
      <c r="N132">
        <v>1.038650599189E-3</v>
      </c>
      <c r="O132" s="625">
        <v>9.8091999552899997E-4</v>
      </c>
      <c r="P132" s="625">
        <v>9.1149187075000005E-4</v>
      </c>
      <c r="Q132" s="625">
        <v>8.4913174874599905E-4</v>
      </c>
      <c r="R132" s="625">
        <v>7.9048660967400005E-4</v>
      </c>
      <c r="S132" s="625">
        <v>7.5354431394199998E-4</v>
      </c>
      <c r="T132" s="625">
        <v>7.6719106197400001E-4</v>
      </c>
      <c r="U132" s="625">
        <v>7.8074619456700001E-4</v>
      </c>
      <c r="V132" s="625">
        <v>7.9600061039099995E-4</v>
      </c>
      <c r="W132" s="625">
        <v>8.1244033197199904E-4</v>
      </c>
      <c r="X132" s="625">
        <v>8.2767025114199996E-4</v>
      </c>
      <c r="Y132" s="625">
        <v>8.4141125203900005E-4</v>
      </c>
      <c r="Z132" s="142" t="s">
        <v>1675</v>
      </c>
    </row>
    <row r="133" spans="1:26">
      <c r="A133" t="s">
        <v>1311</v>
      </c>
      <c r="B133" t="s">
        <v>1278</v>
      </c>
      <c r="C133" t="s">
        <v>1726</v>
      </c>
      <c r="D133" t="s">
        <v>1712</v>
      </c>
      <c r="E133">
        <v>2.0200299660399899E-2</v>
      </c>
      <c r="F133">
        <v>1.7548391655900001E-2</v>
      </c>
      <c r="G133">
        <v>1.90388903773E-2</v>
      </c>
      <c r="H133">
        <v>1.89544960779E-2</v>
      </c>
      <c r="I133">
        <v>2.4201988732299999E-2</v>
      </c>
      <c r="J133">
        <v>2.3081361854100001E-2</v>
      </c>
      <c r="K133">
        <v>2.1347144724100001E-2</v>
      </c>
      <c r="L133">
        <v>2.0163536141399999E-2</v>
      </c>
      <c r="M133">
        <v>1.9173038064499999E-2</v>
      </c>
      <c r="N133">
        <v>1.8203152963399898E-2</v>
      </c>
      <c r="O133">
        <v>1.7191360354759901E-2</v>
      </c>
      <c r="P133">
        <v>1.5974590603679999E-2</v>
      </c>
      <c r="Q133">
        <v>1.488169538926E-2</v>
      </c>
      <c r="R133">
        <v>1.385388503037E-2</v>
      </c>
      <c r="S133">
        <v>1.320644240806E-2</v>
      </c>
      <c r="T133">
        <v>1.34456135830899E-2</v>
      </c>
      <c r="U133">
        <v>1.3683183619469999E-2</v>
      </c>
      <c r="V133">
        <v>1.3950527038980001E-2</v>
      </c>
      <c r="W133">
        <v>1.423864326018E-2</v>
      </c>
      <c r="X133">
        <v>1.450556212951E-2</v>
      </c>
      <c r="Y133">
        <v>1.474636926488E-2</v>
      </c>
      <c r="Z133" s="142" t="s">
        <v>1675</v>
      </c>
    </row>
    <row r="134" spans="1:26">
      <c r="A134" t="s">
        <v>1311</v>
      </c>
      <c r="B134" t="s">
        <v>1278</v>
      </c>
      <c r="C134" t="s">
        <v>1726</v>
      </c>
      <c r="D134" t="s">
        <v>1711</v>
      </c>
      <c r="E134" s="625">
        <v>5.0080302120299896E-4</v>
      </c>
      <c r="F134" s="625">
        <v>4.3507098179599999E-4</v>
      </c>
      <c r="G134" s="625">
        <v>4.7202440696899901E-4</v>
      </c>
      <c r="H134" s="625">
        <v>4.6993210803799999E-4</v>
      </c>
      <c r="I134" s="625">
        <v>6.0003118110899998E-4</v>
      </c>
      <c r="J134" s="625">
        <v>5.7224792024500001E-4</v>
      </c>
      <c r="K134" s="625">
        <v>5.2925187934699995E-4</v>
      </c>
      <c r="L134" s="625">
        <v>4.9990716636399903E-4</v>
      </c>
      <c r="M134" s="625">
        <v>4.75350293504E-4</v>
      </c>
      <c r="N134" s="625">
        <v>4.5130404084399998E-4</v>
      </c>
      <c r="O134" s="625">
        <v>4.26219544451E-4</v>
      </c>
      <c r="P134" s="625">
        <v>3.9605223360999998E-4</v>
      </c>
      <c r="Q134" s="625">
        <v>3.6895629740400001E-4</v>
      </c>
      <c r="R134" s="625">
        <v>3.4347428410599901E-4</v>
      </c>
      <c r="S134" s="625">
        <v>3.2742255500299903E-4</v>
      </c>
      <c r="T134" s="625">
        <v>3.3335226745299901E-4</v>
      </c>
      <c r="U134" s="625">
        <v>3.3924209113399999E-4</v>
      </c>
      <c r="V134" s="625">
        <v>3.4587018998299903E-4</v>
      </c>
      <c r="W134" s="625">
        <v>3.53013391891999E-4</v>
      </c>
      <c r="X134" s="625">
        <v>3.5963104080099899E-4</v>
      </c>
      <c r="Y134" s="625">
        <v>3.6560119518100001E-4</v>
      </c>
      <c r="Z134" s="142" t="s">
        <v>1675</v>
      </c>
    </row>
    <row r="135" spans="1:26">
      <c r="A135" t="s">
        <v>1311</v>
      </c>
      <c r="B135" t="s">
        <v>1278</v>
      </c>
      <c r="C135" t="s">
        <v>1726</v>
      </c>
      <c r="D135" t="s">
        <v>1701</v>
      </c>
      <c r="E135">
        <v>1.7180003564800001E-2</v>
      </c>
      <c r="F135">
        <v>2.6823643739999899E-2</v>
      </c>
      <c r="G135">
        <v>2.9554874219999899E-2</v>
      </c>
      <c r="H135">
        <v>3.2813977509999898E-2</v>
      </c>
      <c r="I135">
        <v>3.24595562099999E-2</v>
      </c>
      <c r="J135">
        <v>3.3386969719200001E-2</v>
      </c>
      <c r="K135">
        <v>3.3922848033899999E-2</v>
      </c>
      <c r="L135">
        <v>3.4960661029999902E-2</v>
      </c>
      <c r="M135">
        <v>3.6184340278599902E-2</v>
      </c>
      <c r="N135">
        <v>3.7360370335899999E-2</v>
      </c>
      <c r="O135">
        <v>3.8695846298500002E-2</v>
      </c>
      <c r="P135">
        <v>3.9524691242199997E-2</v>
      </c>
      <c r="Q135">
        <v>4.0454714506599897E-2</v>
      </c>
      <c r="R135">
        <v>4.1333431909399997E-2</v>
      </c>
      <c r="S135">
        <v>4.2111251895E-2</v>
      </c>
      <c r="T135">
        <v>4.2873886011599999E-2</v>
      </c>
      <c r="U135">
        <v>4.3631388880699902E-2</v>
      </c>
      <c r="V135">
        <v>4.4483874848199899E-2</v>
      </c>
      <c r="W135">
        <v>4.5402595963299999E-2</v>
      </c>
      <c r="X135">
        <v>4.6253706021599998E-2</v>
      </c>
      <c r="Y135">
        <v>4.7021601792499999E-2</v>
      </c>
      <c r="Z135" s="142" t="s">
        <v>1675</v>
      </c>
    </row>
    <row r="136" spans="1:26">
      <c r="A136" t="s">
        <v>1311</v>
      </c>
      <c r="B136" t="s">
        <v>1278</v>
      </c>
      <c r="C136" t="s">
        <v>1726</v>
      </c>
      <c r="D136" t="s">
        <v>1710</v>
      </c>
      <c r="E136" s="625">
        <v>1.98041399769999E-5</v>
      </c>
      <c r="F136" s="625">
        <v>1.7204139973000001E-5</v>
      </c>
      <c r="G136" s="625">
        <v>1.8665397354E-5</v>
      </c>
      <c r="H136" s="625">
        <v>1.8582651896E-5</v>
      </c>
      <c r="I136" s="625">
        <v>2.3727438928E-5</v>
      </c>
      <c r="J136" s="625">
        <v>2.2628652803999998E-5</v>
      </c>
      <c r="K136" s="625">
        <v>2.0928339947999899E-5</v>
      </c>
      <c r="L136" s="625">
        <v>1.97679530179999E-5</v>
      </c>
      <c r="M136" s="625">
        <v>1.8796874397000001E-5</v>
      </c>
      <c r="N136" s="625">
        <v>1.7846018687000001E-5</v>
      </c>
      <c r="O136" s="625">
        <v>1.6854080132999999E-5</v>
      </c>
      <c r="P136" s="625">
        <v>1.56609725599999E-5</v>
      </c>
      <c r="Q136" s="625">
        <v>1.4589526562E-5</v>
      </c>
      <c r="R136" s="625">
        <v>1.35819069099999E-5</v>
      </c>
      <c r="S136" s="625">
        <v>1.2947167344999901E-5</v>
      </c>
      <c r="T136" s="625">
        <v>1.3181635370999901E-5</v>
      </c>
      <c r="U136" s="625">
        <v>1.3414546664000001E-5</v>
      </c>
      <c r="V136" s="625">
        <v>1.3676632541999899E-5</v>
      </c>
      <c r="W136" s="625">
        <v>1.3959093807999999E-5</v>
      </c>
      <c r="X136" s="625">
        <v>1.4220777714999999E-5</v>
      </c>
      <c r="Y136" s="625">
        <v>1.4456947008E-5</v>
      </c>
      <c r="Z136" s="142" t="s">
        <v>1675</v>
      </c>
    </row>
    <row r="137" spans="1:26">
      <c r="A137" t="s">
        <v>1311</v>
      </c>
      <c r="B137" t="s">
        <v>1278</v>
      </c>
      <c r="C137" t="s">
        <v>1726</v>
      </c>
      <c r="D137" t="s">
        <v>1709</v>
      </c>
      <c r="E137">
        <v>0.28341726749999901</v>
      </c>
      <c r="F137">
        <v>0.37680386510000002</v>
      </c>
      <c r="G137">
        <v>0.377239640499</v>
      </c>
      <c r="H137">
        <v>0.36948727510000001</v>
      </c>
      <c r="I137">
        <v>0.38780197900500002</v>
      </c>
      <c r="J137">
        <v>0.40203411600400002</v>
      </c>
      <c r="K137">
        <v>0.41256200138499999</v>
      </c>
      <c r="L137">
        <v>0.42946778218499998</v>
      </c>
      <c r="M137">
        <v>0.44902449478700002</v>
      </c>
      <c r="N137">
        <v>0.46838586062099902</v>
      </c>
      <c r="O137">
        <v>0.48612835899099899</v>
      </c>
      <c r="P137">
        <v>0.49654150411100001</v>
      </c>
      <c r="Q137">
        <v>0.50822504488499998</v>
      </c>
      <c r="R137">
        <v>0.51926440347799996</v>
      </c>
      <c r="S137">
        <v>0.52903559989100002</v>
      </c>
      <c r="T137">
        <v>0.53861623615400001</v>
      </c>
      <c r="U137">
        <v>0.54813291848399903</v>
      </c>
      <c r="V137">
        <v>0.55884254814199996</v>
      </c>
      <c r="W137">
        <v>0.57038439401700003</v>
      </c>
      <c r="X137">
        <v>0.58107680751199897</v>
      </c>
      <c r="Y137">
        <v>0.59072353583099901</v>
      </c>
      <c r="Z137" s="142" t="s">
        <v>1675</v>
      </c>
    </row>
    <row r="138" spans="1:26">
      <c r="A138" t="s">
        <v>1311</v>
      </c>
      <c r="B138" t="s">
        <v>1278</v>
      </c>
      <c r="C138" t="s">
        <v>1726</v>
      </c>
      <c r="D138" t="s">
        <v>1708</v>
      </c>
      <c r="E138" s="625">
        <v>4.2975154159999898E-4</v>
      </c>
      <c r="F138" s="625">
        <v>3.7333378069999998E-4</v>
      </c>
      <c r="G138" s="625">
        <v>4.0504354631400001E-4</v>
      </c>
      <c r="H138" s="625">
        <v>4.0324787308099999E-4</v>
      </c>
      <c r="I138" s="625">
        <v>5.1488577694199899E-4</v>
      </c>
      <c r="J138" s="625">
        <v>4.9104500174800003E-4</v>
      </c>
      <c r="K138" s="625">
        <v>4.5415031387199898E-4</v>
      </c>
      <c r="L138" s="625">
        <v>4.2896945865200002E-4</v>
      </c>
      <c r="M138" s="625">
        <v>4.0789751353399999E-4</v>
      </c>
      <c r="N138" s="625">
        <v>3.8726359209799899E-4</v>
      </c>
      <c r="O138" s="625">
        <v>3.65738743641999E-4</v>
      </c>
      <c r="P138" s="625">
        <v>3.3985213048499902E-4</v>
      </c>
      <c r="Q138" s="625">
        <v>3.1660109068600001E-4</v>
      </c>
      <c r="R138" s="625">
        <v>2.9473498869899897E-4</v>
      </c>
      <c r="S138" s="625">
        <v>2.8096098922499897E-4</v>
      </c>
      <c r="T138" s="625">
        <v>2.86048927899E-4</v>
      </c>
      <c r="U138" s="625">
        <v>2.9110321526100002E-4</v>
      </c>
      <c r="V138" s="625">
        <v>2.9679093579299898E-4</v>
      </c>
      <c r="W138" s="625">
        <v>3.0292069073299899E-4</v>
      </c>
      <c r="X138" s="625">
        <v>3.0859900131699898E-4</v>
      </c>
      <c r="Y138" s="625">
        <v>3.1372237007799901E-4</v>
      </c>
      <c r="Z138" s="142" t="s">
        <v>1675</v>
      </c>
    </row>
    <row r="139" spans="1:26">
      <c r="A139" t="s">
        <v>1311</v>
      </c>
      <c r="B139" t="s">
        <v>1278</v>
      </c>
      <c r="C139" t="s">
        <v>1726</v>
      </c>
      <c r="D139" t="s">
        <v>1707</v>
      </c>
      <c r="E139">
        <v>4.4694953759899904E-3</v>
      </c>
      <c r="F139">
        <v>3.8831025329999899E-3</v>
      </c>
      <c r="G139">
        <v>4.21292022621999E-3</v>
      </c>
      <c r="H139">
        <v>4.1942471065699897E-3</v>
      </c>
      <c r="I139">
        <v>5.3554109971199904E-3</v>
      </c>
      <c r="J139">
        <v>5.1074375660499997E-3</v>
      </c>
      <c r="K139">
        <v>4.7236896480799904E-3</v>
      </c>
      <c r="L139">
        <v>4.4617771041299999E-3</v>
      </c>
      <c r="M139">
        <v>4.2426036843199897E-3</v>
      </c>
      <c r="N139">
        <v>4.0279900395999999E-3</v>
      </c>
      <c r="O139">
        <v>3.8041047389500001E-3</v>
      </c>
      <c r="P139">
        <v>3.5348527892800001E-3</v>
      </c>
      <c r="Q139">
        <v>3.29301468241E-3</v>
      </c>
      <c r="R139">
        <v>3.0655839667399899E-3</v>
      </c>
      <c r="S139">
        <v>2.92231844744999E-3</v>
      </c>
      <c r="T139">
        <v>2.97524052924E-3</v>
      </c>
      <c r="U139">
        <v>3.0278100786299998E-3</v>
      </c>
      <c r="V139">
        <v>3.0869697981099902E-3</v>
      </c>
      <c r="W139">
        <v>3.15072189095E-3</v>
      </c>
      <c r="X139">
        <v>3.2097870064300002E-3</v>
      </c>
      <c r="Y139">
        <v>3.2630717006200002E-3</v>
      </c>
      <c r="Z139" s="142" t="s">
        <v>1675</v>
      </c>
    </row>
    <row r="140" spans="1:26">
      <c r="A140" t="s">
        <v>1311</v>
      </c>
      <c r="B140" t="s">
        <v>1278</v>
      </c>
      <c r="C140" t="s">
        <v>1726</v>
      </c>
      <c r="D140" t="s">
        <v>1706</v>
      </c>
      <c r="E140">
        <v>1.43348956379799E-2</v>
      </c>
      <c r="F140">
        <v>2.2236747050099901E-2</v>
      </c>
      <c r="G140">
        <v>2.4325818839799899E-2</v>
      </c>
      <c r="H140">
        <v>2.33409271171999E-2</v>
      </c>
      <c r="I140">
        <v>2.41495807574999E-2</v>
      </c>
      <c r="J140">
        <v>2.50358610021999E-2</v>
      </c>
      <c r="K140">
        <v>2.5691466790499901E-2</v>
      </c>
      <c r="L140">
        <v>2.6744254627299902E-2</v>
      </c>
      <c r="M140">
        <v>2.7962083473299999E-2</v>
      </c>
      <c r="N140">
        <v>2.9167778252199902E-2</v>
      </c>
      <c r="O140">
        <v>3.0272677463999899E-2</v>
      </c>
      <c r="P140">
        <v>3.09211193514E-2</v>
      </c>
      <c r="Q140">
        <v>3.1648693374000003E-2</v>
      </c>
      <c r="R140">
        <v>3.23361358410999E-2</v>
      </c>
      <c r="S140">
        <v>3.2944629043699998E-2</v>
      </c>
      <c r="T140">
        <v>3.35412308284E-2</v>
      </c>
      <c r="U140">
        <v>3.4133875780299902E-2</v>
      </c>
      <c r="V140">
        <v>3.4800800037999902E-2</v>
      </c>
      <c r="W140">
        <v>3.5519525077799999E-2</v>
      </c>
      <c r="X140">
        <v>3.6185375579599999E-2</v>
      </c>
      <c r="Y140">
        <v>3.6786110630999999E-2</v>
      </c>
      <c r="Z140" s="142" t="s">
        <v>1675</v>
      </c>
    </row>
    <row r="141" spans="1:26">
      <c r="A141" t="s">
        <v>1311</v>
      </c>
      <c r="B141" t="s">
        <v>1278</v>
      </c>
      <c r="C141" t="s">
        <v>1726</v>
      </c>
      <c r="D141" t="s">
        <v>1705</v>
      </c>
      <c r="E141" s="625">
        <v>6.1591154095999904E-4</v>
      </c>
      <c r="F141" s="625">
        <v>5.3505401979699995E-4</v>
      </c>
      <c r="G141" s="625">
        <v>5.8049938639399899E-4</v>
      </c>
      <c r="H141" s="625">
        <v>5.7792635217799996E-4</v>
      </c>
      <c r="I141" s="625">
        <v>7.3792331377099999E-4</v>
      </c>
      <c r="J141" s="625">
        <v>7.0375530359899905E-4</v>
      </c>
      <c r="K141" s="625">
        <v>6.5087854930099903E-4</v>
      </c>
      <c r="L141" s="625">
        <v>6.1479010602E-4</v>
      </c>
      <c r="M141" s="625">
        <v>5.8459002885399901E-4</v>
      </c>
      <c r="N141" s="625">
        <v>5.5501780898600003E-4</v>
      </c>
      <c r="O141" s="625">
        <v>5.2416843096099897E-4</v>
      </c>
      <c r="P141" s="625">
        <v>4.8706856448000002E-4</v>
      </c>
      <c r="Q141" s="625">
        <v>4.5374561674499999E-4</v>
      </c>
      <c r="R141" s="625">
        <v>4.2240772441500001E-4</v>
      </c>
      <c r="S141" s="625">
        <v>4.0266720555799901E-4</v>
      </c>
      <c r="T141" s="625">
        <v>4.0995930943299902E-4</v>
      </c>
      <c r="U141" s="625">
        <v>4.1720306043499999E-4</v>
      </c>
      <c r="V141" s="625">
        <v>4.2535430250400001E-4</v>
      </c>
      <c r="W141" s="625">
        <v>4.34139203798999E-4</v>
      </c>
      <c r="X141" s="625">
        <v>4.4227745863800001E-4</v>
      </c>
      <c r="Y141" s="625">
        <v>4.4962005863099998E-4</v>
      </c>
      <c r="Z141" s="142" t="s">
        <v>1675</v>
      </c>
    </row>
    <row r="142" spans="1:26">
      <c r="A142" t="s">
        <v>1311</v>
      </c>
      <c r="B142" t="s">
        <v>1278</v>
      </c>
      <c r="C142" t="s">
        <v>1726</v>
      </c>
      <c r="D142" t="s">
        <v>1704</v>
      </c>
      <c r="E142" s="625">
        <v>4.5549706180499902E-4</v>
      </c>
      <c r="F142" s="625">
        <v>3.9569952060199999E-4</v>
      </c>
      <c r="G142" s="625">
        <v>5.7831620138199902E-4</v>
      </c>
      <c r="H142" s="625">
        <v>5.7575283903700005E-4</v>
      </c>
      <c r="I142" s="625">
        <v>7.3514824482899999E-4</v>
      </c>
      <c r="J142" s="625">
        <v>7.0110881214699905E-4</v>
      </c>
      <c r="K142" s="625">
        <v>6.4843084664499995E-4</v>
      </c>
      <c r="L142" s="625">
        <v>6.12477804983999E-4</v>
      </c>
      <c r="M142" s="625">
        <v>5.8239145148099899E-4</v>
      </c>
      <c r="N142" s="625">
        <v>5.5293060463300001E-4</v>
      </c>
      <c r="O142" s="625">
        <v>5.221974029E-4</v>
      </c>
      <c r="P142" s="625">
        <v>4.8523690490699997E-4</v>
      </c>
      <c r="Q142" s="625">
        <v>4.5203937400000002E-4</v>
      </c>
      <c r="R142" s="625">
        <v>4.2081919066799898E-4</v>
      </c>
      <c r="S142" s="625">
        <v>4.0115276998299999E-4</v>
      </c>
      <c r="T142" s="625">
        <v>4.0841776163299902E-4</v>
      </c>
      <c r="U142" s="625">
        <v>4.1563377280299997E-4</v>
      </c>
      <c r="V142" s="625">
        <v>4.2375449617299899E-4</v>
      </c>
      <c r="W142" s="625">
        <v>4.3250646268099999E-4</v>
      </c>
      <c r="X142" s="625">
        <v>4.4061422948099999E-4</v>
      </c>
      <c r="Y142" s="625">
        <v>4.4792891633999899E-4</v>
      </c>
      <c r="Z142" s="142" t="s">
        <v>1675</v>
      </c>
    </row>
    <row r="143" spans="1:26">
      <c r="A143" t="s">
        <v>1311</v>
      </c>
      <c r="B143" t="s">
        <v>1278</v>
      </c>
      <c r="C143" t="s">
        <v>1726</v>
      </c>
      <c r="D143" t="s">
        <v>1702</v>
      </c>
      <c r="E143" s="625">
        <v>7.9216700250000002E-5</v>
      </c>
      <c r="F143" s="625">
        <v>6.8817599960000004E-5</v>
      </c>
      <c r="G143" s="625">
        <v>7.4662692274000004E-5</v>
      </c>
      <c r="H143" s="625">
        <v>7.4331757488999996E-5</v>
      </c>
      <c r="I143" s="625">
        <v>9.4910270932000004E-5</v>
      </c>
      <c r="J143" s="625">
        <v>9.0515598067E-5</v>
      </c>
      <c r="K143" s="625">
        <v>8.3714698231999906E-5</v>
      </c>
      <c r="L143" s="625">
        <v>7.9073069532999997E-5</v>
      </c>
      <c r="M143" s="625">
        <v>7.5188807717E-5</v>
      </c>
      <c r="N143" s="625">
        <v>7.1385287563999897E-5</v>
      </c>
      <c r="O143" s="625">
        <v>6.7417544938999898E-5</v>
      </c>
      <c r="P143" s="625">
        <v>6.2645680752999999E-5</v>
      </c>
      <c r="Q143" s="625">
        <v>5.8359767615999899E-5</v>
      </c>
      <c r="R143" s="625">
        <v>5.4329156770999998E-5</v>
      </c>
      <c r="S143" s="625">
        <v>5.1790147921999902E-5</v>
      </c>
      <c r="T143" s="625">
        <v>5.2728067069999999E-5</v>
      </c>
      <c r="U143" s="625">
        <v>5.3659691947999897E-5</v>
      </c>
      <c r="V143" s="625">
        <v>5.4708127810999901E-5</v>
      </c>
      <c r="W143" s="625">
        <v>5.5838001629999998E-5</v>
      </c>
      <c r="X143" s="625">
        <v>5.6884751071000003E-5</v>
      </c>
      <c r="Y143" s="625">
        <v>5.7829124103999902E-5</v>
      </c>
      <c r="Z143" s="142" t="s">
        <v>1675</v>
      </c>
    </row>
    <row r="144" spans="1:26">
      <c r="A144" t="s">
        <v>1311</v>
      </c>
      <c r="B144" t="s">
        <v>1278</v>
      </c>
      <c r="C144" t="s">
        <v>1725</v>
      </c>
      <c r="D144" t="s">
        <v>1714</v>
      </c>
      <c r="E144" s="625">
        <v>4.0799739910499997E-4</v>
      </c>
      <c r="F144" s="625">
        <v>2.3014113956000001E-4</v>
      </c>
      <c r="G144" s="625">
        <v>2.1047443510699901E-4</v>
      </c>
      <c r="H144" s="625">
        <v>1.8628265781299899E-4</v>
      </c>
      <c r="I144" s="625">
        <v>1.9530152121000001E-4</v>
      </c>
      <c r="J144" s="625">
        <v>1.8793882796499999E-4</v>
      </c>
      <c r="K144" s="625">
        <v>1.7570070619499901E-4</v>
      </c>
      <c r="L144" s="625">
        <v>1.6456050825799999E-4</v>
      </c>
      <c r="M144" s="625">
        <v>1.54698873819E-4</v>
      </c>
      <c r="N144" s="625">
        <v>1.4470594578399999E-4</v>
      </c>
      <c r="O144" s="625">
        <v>1.3461619497199899E-4</v>
      </c>
      <c r="P144" s="625">
        <v>1.22878677434999E-4</v>
      </c>
      <c r="Q144" s="625">
        <v>1.1228504205E-4</v>
      </c>
      <c r="R144" s="625">
        <v>1.0227013730300001E-4</v>
      </c>
      <c r="S144" s="625">
        <v>9.5389589808999998E-5</v>
      </c>
      <c r="T144" s="625">
        <v>9.4863950000999894E-5</v>
      </c>
      <c r="U144" s="625">
        <v>9.4137368648999995E-5</v>
      </c>
      <c r="V144" s="625">
        <v>9.3283542072999993E-5</v>
      </c>
      <c r="W144" s="625">
        <v>9.2380018487999997E-5</v>
      </c>
      <c r="X144" s="625">
        <v>9.1431265045999904E-5</v>
      </c>
      <c r="Y144" s="625">
        <v>9.0440048549999898E-5</v>
      </c>
      <c r="Z144" s="142" t="s">
        <v>1675</v>
      </c>
    </row>
    <row r="145" spans="1:26">
      <c r="A145" t="s">
        <v>1311</v>
      </c>
      <c r="B145" t="s">
        <v>1278</v>
      </c>
      <c r="C145" t="s">
        <v>1725</v>
      </c>
      <c r="D145" t="s">
        <v>1713</v>
      </c>
      <c r="E145">
        <v>3.1660605029999898E-3</v>
      </c>
      <c r="F145">
        <v>1.7858907604E-3</v>
      </c>
      <c r="G145">
        <v>1.8926331876799899E-3</v>
      </c>
      <c r="H145">
        <v>1.6750951978299999E-3</v>
      </c>
      <c r="I145">
        <v>1.7561940300889901E-3</v>
      </c>
      <c r="J145">
        <v>1.6899877525290001E-3</v>
      </c>
      <c r="K145">
        <v>1.5799402979109901E-3</v>
      </c>
      <c r="L145">
        <v>1.479765781659E-3</v>
      </c>
      <c r="M145">
        <v>1.39108731343099E-3</v>
      </c>
      <c r="N145">
        <v>1.301228356455E-3</v>
      </c>
      <c r="O145">
        <v>1.210500335239E-3</v>
      </c>
      <c r="P145">
        <v>1.1049516569249999E-3</v>
      </c>
      <c r="Q145">
        <v>1.0096920699640001E-3</v>
      </c>
      <c r="R145" s="625">
        <v>9.1963715026600001E-4</v>
      </c>
      <c r="S145" s="625">
        <v>8.5776486755900002E-4</v>
      </c>
      <c r="T145" s="625">
        <v>8.5303857597600005E-4</v>
      </c>
      <c r="U145" s="625">
        <v>8.4650499818000001E-4</v>
      </c>
      <c r="V145" s="625">
        <v>8.3882732839100005E-4</v>
      </c>
      <c r="W145" s="625">
        <v>8.30702805315999E-4</v>
      </c>
      <c r="X145" s="625">
        <v>8.2217159289499895E-4</v>
      </c>
      <c r="Y145" s="625">
        <v>8.1325797120299895E-4</v>
      </c>
      <c r="Z145" s="142" t="s">
        <v>1675</v>
      </c>
    </row>
    <row r="146" spans="1:26">
      <c r="A146" t="s">
        <v>1311</v>
      </c>
      <c r="B146" t="s">
        <v>1278</v>
      </c>
      <c r="C146" t="s">
        <v>1725</v>
      </c>
      <c r="D146" t="s">
        <v>1712</v>
      </c>
      <c r="E146">
        <v>5.5487635140399998E-2</v>
      </c>
      <c r="F146">
        <v>3.12991287699E-2</v>
      </c>
      <c r="G146">
        <v>3.3169841531959898E-2</v>
      </c>
      <c r="H146">
        <v>2.9357348637209901E-2</v>
      </c>
      <c r="I146">
        <v>3.0778646259730001E-2</v>
      </c>
      <c r="J146">
        <v>2.9618319527350001E-2</v>
      </c>
      <c r="K146">
        <v>2.7689663068130001E-2</v>
      </c>
      <c r="L146">
        <v>2.593403549978E-2</v>
      </c>
      <c r="M146">
        <v>2.437986011216E-2</v>
      </c>
      <c r="N146">
        <v>2.28050278732E-2</v>
      </c>
      <c r="O146">
        <v>2.1214946555999901E-2</v>
      </c>
      <c r="P146">
        <v>1.9365135898199898E-2</v>
      </c>
      <c r="Q146">
        <v>1.769563362229E-2</v>
      </c>
      <c r="R146">
        <v>1.6117346615520001E-2</v>
      </c>
      <c r="S146">
        <v>1.503299613392E-2</v>
      </c>
      <c r="T146">
        <v>1.49501634170399E-2</v>
      </c>
      <c r="U146">
        <v>1.48356564303399E-2</v>
      </c>
      <c r="V146">
        <v>1.4701091376229901E-2</v>
      </c>
      <c r="W146">
        <v>1.4558705213580001E-2</v>
      </c>
      <c r="X146">
        <v>1.44091853769799E-2</v>
      </c>
      <c r="Y146">
        <v>1.4252972327229999E-2</v>
      </c>
      <c r="Z146" s="142" t="s">
        <v>1675</v>
      </c>
    </row>
    <row r="147" spans="1:26">
      <c r="A147" t="s">
        <v>1311</v>
      </c>
      <c r="B147" t="s">
        <v>1278</v>
      </c>
      <c r="C147" t="s">
        <v>1725</v>
      </c>
      <c r="D147" t="s">
        <v>1711</v>
      </c>
      <c r="E147">
        <v>1.3756414859999999E-3</v>
      </c>
      <c r="F147" s="625">
        <v>7.7598791668499897E-4</v>
      </c>
      <c r="G147" s="625">
        <v>8.2236794146499901E-4</v>
      </c>
      <c r="H147" s="625">
        <v>7.27845992546E-4</v>
      </c>
      <c r="I147" s="625">
        <v>7.6308394792099995E-4</v>
      </c>
      <c r="J147" s="625">
        <v>7.3431618637700004E-4</v>
      </c>
      <c r="K147" s="625">
        <v>6.8649955421399905E-4</v>
      </c>
      <c r="L147" s="625">
        <v>6.4297292516599905E-4</v>
      </c>
      <c r="M147" s="625">
        <v>6.0444105497300005E-4</v>
      </c>
      <c r="N147" s="625">
        <v>5.6539661638699897E-4</v>
      </c>
      <c r="O147" s="625">
        <v>5.2597456689699995E-4</v>
      </c>
      <c r="P147" s="625">
        <v>4.80112876085E-4</v>
      </c>
      <c r="Q147" s="625">
        <v>4.3872106203399902E-4</v>
      </c>
      <c r="R147" s="625">
        <v>3.9959144982599902E-4</v>
      </c>
      <c r="S147" s="625">
        <v>3.7270754970299998E-4</v>
      </c>
      <c r="T147" s="625">
        <v>3.7065377945199901E-4</v>
      </c>
      <c r="U147" s="625">
        <v>3.6781478684599998E-4</v>
      </c>
      <c r="V147" s="625">
        <v>3.6447878543999999E-4</v>
      </c>
      <c r="W147" s="625">
        <v>3.6094874298199899E-4</v>
      </c>
      <c r="X147" s="625">
        <v>3.57241621526E-4</v>
      </c>
      <c r="Y147" s="625">
        <v>3.5336843264800001E-4</v>
      </c>
      <c r="Z147" s="142" t="s">
        <v>1675</v>
      </c>
    </row>
    <row r="148" spans="1:26">
      <c r="A148" t="s">
        <v>1311</v>
      </c>
      <c r="B148" t="s">
        <v>1278</v>
      </c>
      <c r="C148" t="s">
        <v>1725</v>
      </c>
      <c r="D148" t="s">
        <v>1701</v>
      </c>
      <c r="E148">
        <v>3.6670967079599999E-2</v>
      </c>
      <c r="F148">
        <v>4.0765271369699999E-2</v>
      </c>
      <c r="G148">
        <v>4.4016269407299899E-2</v>
      </c>
      <c r="H148">
        <v>4.2471823849900003E-2</v>
      </c>
      <c r="I148">
        <v>3.5019381119999998E-2</v>
      </c>
      <c r="J148">
        <v>3.6344862308879997E-2</v>
      </c>
      <c r="K148">
        <v>3.7328242857470002E-2</v>
      </c>
      <c r="L148">
        <v>3.814608680408E-2</v>
      </c>
      <c r="M148">
        <v>3.9032642588699901E-2</v>
      </c>
      <c r="N148">
        <v>3.9706540316650003E-2</v>
      </c>
      <c r="O148">
        <v>4.0510016264399901E-2</v>
      </c>
      <c r="P148">
        <v>4.0646821714659997E-2</v>
      </c>
      <c r="Q148">
        <v>4.0808433457759898E-2</v>
      </c>
      <c r="R148">
        <v>4.0793452772909897E-2</v>
      </c>
      <c r="S148">
        <v>4.0665348347450003E-2</v>
      </c>
      <c r="T148">
        <v>4.0441311955059997E-2</v>
      </c>
      <c r="U148">
        <v>4.0131550878099997E-2</v>
      </c>
      <c r="V148">
        <v>3.9767558374409998E-2</v>
      </c>
      <c r="W148">
        <v>3.9382398294839999E-2</v>
      </c>
      <c r="X148">
        <v>3.8977912166899997E-2</v>
      </c>
      <c r="Y148">
        <v>3.85553227102199E-2</v>
      </c>
      <c r="Z148" s="142" t="s">
        <v>1675</v>
      </c>
    </row>
    <row r="149" spans="1:26">
      <c r="A149" t="s">
        <v>1311</v>
      </c>
      <c r="B149" t="s">
        <v>1278</v>
      </c>
      <c r="C149" t="s">
        <v>1725</v>
      </c>
      <c r="D149" t="s">
        <v>1710</v>
      </c>
      <c r="E149" s="625">
        <v>5.4399320025000002E-5</v>
      </c>
      <c r="F149" s="625">
        <v>3.0685519997000003E-5</v>
      </c>
      <c r="G149" s="625">
        <v>3.2519630914999997E-5</v>
      </c>
      <c r="H149" s="625">
        <v>2.8781838876999899E-5</v>
      </c>
      <c r="I149" s="625">
        <v>3.0175334719999901E-5</v>
      </c>
      <c r="J149" s="625">
        <v>2.9037604488E-5</v>
      </c>
      <c r="K149" s="625">
        <v>2.7146743502999999E-5</v>
      </c>
      <c r="L149" s="625">
        <v>2.5425541371999999E-5</v>
      </c>
      <c r="M149" s="625">
        <v>2.3901851672000001E-5</v>
      </c>
      <c r="N149" s="625">
        <v>2.2357785504E-5</v>
      </c>
      <c r="O149" s="625">
        <v>2.07988970889999E-5</v>
      </c>
      <c r="P149" s="625">
        <v>1.8985277691999998E-5</v>
      </c>
      <c r="Q149" s="625">
        <v>1.7348525527E-5</v>
      </c>
      <c r="R149" s="625">
        <v>1.58011131349999E-5</v>
      </c>
      <c r="S149" s="625">
        <v>1.47380404909999E-5</v>
      </c>
      <c r="T149" s="625">
        <v>1.4656833460000001E-5</v>
      </c>
      <c r="U149" s="625">
        <v>1.45445737209999E-5</v>
      </c>
      <c r="V149" s="625">
        <v>1.4412566048E-5</v>
      </c>
      <c r="W149" s="625">
        <v>1.4272993814E-5</v>
      </c>
      <c r="X149" s="625">
        <v>1.4126412114E-5</v>
      </c>
      <c r="Y149" s="625">
        <v>1.3973255958999901E-5</v>
      </c>
      <c r="Z149" s="142" t="s">
        <v>1675</v>
      </c>
    </row>
    <row r="150" spans="1:26">
      <c r="A150" t="s">
        <v>1311</v>
      </c>
      <c r="B150" t="s">
        <v>1278</v>
      </c>
      <c r="C150" t="s">
        <v>1725</v>
      </c>
      <c r="D150" t="s">
        <v>1709</v>
      </c>
      <c r="E150">
        <v>0.60495810471949996</v>
      </c>
      <c r="F150">
        <v>0.57264801284399902</v>
      </c>
      <c r="G150">
        <v>0.56182566259980005</v>
      </c>
      <c r="H150">
        <v>0.4782351858801</v>
      </c>
      <c r="I150">
        <v>0.41838478176400001</v>
      </c>
      <c r="J150">
        <v>0.43765205244900002</v>
      </c>
      <c r="K150">
        <v>0.45397754251330003</v>
      </c>
      <c r="L150">
        <v>0.46859891863100001</v>
      </c>
      <c r="M150">
        <v>0.48437030530239999</v>
      </c>
      <c r="N150">
        <v>0.49779993807039902</v>
      </c>
      <c r="O150">
        <v>0.508920018231099</v>
      </c>
      <c r="P150">
        <v>0.51063799911560004</v>
      </c>
      <c r="Q150">
        <v>0.51266889753689904</v>
      </c>
      <c r="R150">
        <v>0.51248058418139997</v>
      </c>
      <c r="S150">
        <v>0.51087140086039995</v>
      </c>
      <c r="T150">
        <v>0.50805640613189895</v>
      </c>
      <c r="U150">
        <v>0.5041649816014</v>
      </c>
      <c r="V150">
        <v>0.49959212216819998</v>
      </c>
      <c r="W150">
        <v>0.49475353528079902</v>
      </c>
      <c r="X150">
        <v>0.48967225944829901</v>
      </c>
      <c r="Y150">
        <v>0.48436364127429998</v>
      </c>
      <c r="Z150" s="142" t="s">
        <v>1675</v>
      </c>
    </row>
    <row r="151" spans="1:26">
      <c r="A151" t="s">
        <v>1311</v>
      </c>
      <c r="B151" t="s">
        <v>1278</v>
      </c>
      <c r="C151" t="s">
        <v>1725</v>
      </c>
      <c r="D151" t="s">
        <v>1708</v>
      </c>
      <c r="E151">
        <v>1.180472185E-3</v>
      </c>
      <c r="F151" s="625">
        <v>6.6587347796500003E-4</v>
      </c>
      <c r="G151" s="625">
        <v>7.0567195973999998E-4</v>
      </c>
      <c r="H151" s="625">
        <v>6.2456293068000003E-4</v>
      </c>
      <c r="I151" s="625">
        <v>6.5480069572000003E-4</v>
      </c>
      <c r="J151" s="625">
        <v>6.3011500940499902E-4</v>
      </c>
      <c r="K151" s="625">
        <v>5.8908377594299997E-4</v>
      </c>
      <c r="L151" s="625">
        <v>5.5173354390800002E-4</v>
      </c>
      <c r="M151" s="625">
        <v>5.1866984805000005E-4</v>
      </c>
      <c r="N151" s="625">
        <v>4.8516571941999902E-4</v>
      </c>
      <c r="O151" s="625">
        <v>4.51337383744999E-4</v>
      </c>
      <c r="P151" s="625">
        <v>4.1198368194800001E-4</v>
      </c>
      <c r="Q151" s="625">
        <v>3.7646559969400001E-4</v>
      </c>
      <c r="R151" s="625">
        <v>3.4288845200999997E-4</v>
      </c>
      <c r="S151" s="625">
        <v>3.1981933316399899E-4</v>
      </c>
      <c r="T151" s="625">
        <v>3.1805721355199998E-4</v>
      </c>
      <c r="U151" s="625">
        <v>3.1562087031999897E-4</v>
      </c>
      <c r="V151" s="625">
        <v>3.1275839662499999E-4</v>
      </c>
      <c r="W151" s="625">
        <v>3.0972921984099899E-4</v>
      </c>
      <c r="X151" s="625">
        <v>3.0654813326799898E-4</v>
      </c>
      <c r="Y151" s="625">
        <v>3.0322459470599901E-4</v>
      </c>
      <c r="Z151" s="142" t="s">
        <v>1675</v>
      </c>
    </row>
    <row r="152" spans="1:26">
      <c r="A152" t="s">
        <v>1311</v>
      </c>
      <c r="B152" t="s">
        <v>1278</v>
      </c>
      <c r="C152" t="s">
        <v>1725</v>
      </c>
      <c r="D152" t="s">
        <v>1707</v>
      </c>
      <c r="E152">
        <v>1.2277132209999901E-2</v>
      </c>
      <c r="F152">
        <v>6.9258659212960002E-3</v>
      </c>
      <c r="G152">
        <v>7.3398151616669996E-3</v>
      </c>
      <c r="H152">
        <v>6.4961863679009997E-3</v>
      </c>
      <c r="I152">
        <v>6.8106925189269901E-3</v>
      </c>
      <c r="J152">
        <v>6.55393389450999E-3</v>
      </c>
      <c r="K152">
        <v>6.1271613227029901E-3</v>
      </c>
      <c r="L152">
        <v>5.7386743939019996E-3</v>
      </c>
      <c r="M152">
        <v>5.3947729057459998E-3</v>
      </c>
      <c r="N152">
        <v>5.0462899432340003E-3</v>
      </c>
      <c r="O152">
        <v>4.6944369538570001E-3</v>
      </c>
      <c r="P152">
        <v>4.2851112138699897E-3</v>
      </c>
      <c r="Q152">
        <v>3.9156845058790002E-3</v>
      </c>
      <c r="R152">
        <v>3.56644312268399E-3</v>
      </c>
      <c r="S152">
        <v>3.3264964767789999E-3</v>
      </c>
      <c r="T152">
        <v>3.3081676946170001E-3</v>
      </c>
      <c r="U152">
        <v>3.282829585517E-3</v>
      </c>
      <c r="V152">
        <v>3.253054841183E-3</v>
      </c>
      <c r="W152">
        <v>3.2215470705889999E-3</v>
      </c>
      <c r="X152">
        <v>3.1884615644549902E-3</v>
      </c>
      <c r="Y152">
        <v>3.15389187860099E-3</v>
      </c>
      <c r="Z152" s="142" t="s">
        <v>1675</v>
      </c>
    </row>
    <row r="153" spans="1:26">
      <c r="A153" t="s">
        <v>1311</v>
      </c>
      <c r="B153" t="s">
        <v>1278</v>
      </c>
      <c r="C153" t="s">
        <v>1725</v>
      </c>
      <c r="D153" t="s">
        <v>1706</v>
      </c>
      <c r="E153">
        <v>3.0598030387E-2</v>
      </c>
      <c r="F153">
        <v>3.37943155298999E-2</v>
      </c>
      <c r="G153">
        <v>3.6228621719299997E-2</v>
      </c>
      <c r="H153">
        <v>3.02106532579E-2</v>
      </c>
      <c r="I153">
        <v>2.6054077767899999E-2</v>
      </c>
      <c r="J153">
        <v>2.72539036687999E-2</v>
      </c>
      <c r="K153">
        <v>2.8270525500119902E-2</v>
      </c>
      <c r="L153">
        <v>2.918103991222E-2</v>
      </c>
      <c r="M153">
        <v>3.0163188543269898E-2</v>
      </c>
      <c r="N153">
        <v>3.099948259874E-2</v>
      </c>
      <c r="O153">
        <v>3.1691962656529897E-2</v>
      </c>
      <c r="P153">
        <v>3.1798967931419897E-2</v>
      </c>
      <c r="Q153">
        <v>3.1925403719029903E-2</v>
      </c>
      <c r="R153">
        <v>3.1913704102960003E-2</v>
      </c>
      <c r="S153">
        <v>3.1813471416450002E-2</v>
      </c>
      <c r="T153">
        <v>3.1638189390530001E-2</v>
      </c>
      <c r="U153">
        <v>3.1395842645469997E-2</v>
      </c>
      <c r="V153">
        <v>3.1111114166330001E-2</v>
      </c>
      <c r="W153">
        <v>3.080977733987E-2</v>
      </c>
      <c r="X153">
        <v>3.0493349218889999E-2</v>
      </c>
      <c r="Y153">
        <v>3.01627435458399E-2</v>
      </c>
      <c r="Z153" s="142" t="s">
        <v>1675</v>
      </c>
    </row>
    <row r="154" spans="1:26">
      <c r="A154" t="s">
        <v>1311</v>
      </c>
      <c r="B154" t="s">
        <v>1278</v>
      </c>
      <c r="C154" t="s">
        <v>1725</v>
      </c>
      <c r="D154" t="s">
        <v>1705</v>
      </c>
      <c r="E154">
        <v>1.6918283445E-3</v>
      </c>
      <c r="F154" s="625">
        <v>9.5431652064999998E-4</v>
      </c>
      <c r="G154">
        <v>1.0113554006139899E-3</v>
      </c>
      <c r="H154" s="625">
        <v>8.95111742278E-4</v>
      </c>
      <c r="I154" s="625">
        <v>9.38447800803E-4</v>
      </c>
      <c r="J154" s="625">
        <v>9.0306876278099996E-4</v>
      </c>
      <c r="K154" s="625">
        <v>8.4426391556599904E-4</v>
      </c>
      <c r="L154" s="625">
        <v>7.9073389990199998E-4</v>
      </c>
      <c r="M154" s="625">
        <v>7.4334738355800003E-4</v>
      </c>
      <c r="N154" s="625">
        <v>6.9533010613199899E-4</v>
      </c>
      <c r="O154" s="625">
        <v>6.4684815296899901E-4</v>
      </c>
      <c r="P154" s="625">
        <v>5.9044712141899901E-4</v>
      </c>
      <c r="Q154" s="625">
        <v>5.3954332868999999E-4</v>
      </c>
      <c r="R154" s="625">
        <v>4.9142126129699904E-4</v>
      </c>
      <c r="S154" s="625">
        <v>4.5835917194899999E-4</v>
      </c>
      <c r="T154" s="625">
        <v>4.5583354290199999E-4</v>
      </c>
      <c r="U154" s="625">
        <v>4.5234219080600001E-4</v>
      </c>
      <c r="V154" s="625">
        <v>4.48239135617999E-4</v>
      </c>
      <c r="W154" s="625">
        <v>4.4389788604899899E-4</v>
      </c>
      <c r="X154" s="625">
        <v>4.3933900554999998E-4</v>
      </c>
      <c r="Y154" s="625">
        <v>4.3457548799800001E-4</v>
      </c>
      <c r="Z154" s="142" t="s">
        <v>1675</v>
      </c>
    </row>
    <row r="155" spans="1:26">
      <c r="A155" t="s">
        <v>1311</v>
      </c>
      <c r="B155" t="s">
        <v>1278</v>
      </c>
      <c r="C155" t="s">
        <v>1725</v>
      </c>
      <c r="D155" t="s">
        <v>1704</v>
      </c>
      <c r="E155">
        <v>1.2511925649999901E-3</v>
      </c>
      <c r="F155" s="625">
        <v>7.0576481678499999E-4</v>
      </c>
      <c r="G155">
        <v>1.0075516243279901E-3</v>
      </c>
      <c r="H155" s="625">
        <v>8.9174484925499996E-4</v>
      </c>
      <c r="I155" s="625">
        <v>9.3491821323299904E-4</v>
      </c>
      <c r="J155" s="625">
        <v>8.9967223190399895E-4</v>
      </c>
      <c r="K155" s="625">
        <v>8.4108804718299995E-4</v>
      </c>
      <c r="L155" s="625">
        <v>7.8776006783999901E-4</v>
      </c>
      <c r="M155" s="625">
        <v>7.4055161457899999E-4</v>
      </c>
      <c r="N155" s="625">
        <v>6.9271457398200004E-4</v>
      </c>
      <c r="O155" s="625">
        <v>6.4441512584299896E-4</v>
      </c>
      <c r="P155" s="625">
        <v>5.8822609210299902E-4</v>
      </c>
      <c r="Q155" s="625">
        <v>5.3751389362199995E-4</v>
      </c>
      <c r="R155" s="625">
        <v>4.8957284074999997E-4</v>
      </c>
      <c r="S155" s="625">
        <v>4.5663501993199903E-4</v>
      </c>
      <c r="T155" s="625">
        <v>4.5411904046599899E-4</v>
      </c>
      <c r="U155" s="625">
        <v>4.50640726687E-4</v>
      </c>
      <c r="V155" s="625">
        <v>4.4655323555399897E-4</v>
      </c>
      <c r="W155" s="625">
        <v>4.4222839784999901E-4</v>
      </c>
      <c r="X155" s="625">
        <v>4.3768664763799901E-4</v>
      </c>
      <c r="Y155" s="625">
        <v>4.3294141825100002E-4</v>
      </c>
      <c r="Z155" s="142" t="s">
        <v>1675</v>
      </c>
    </row>
    <row r="156" spans="1:26">
      <c r="A156" t="s">
        <v>1311</v>
      </c>
      <c r="B156" t="s">
        <v>1278</v>
      </c>
      <c r="C156" t="s">
        <v>1725</v>
      </c>
      <c r="D156" t="s">
        <v>1702</v>
      </c>
      <c r="E156" s="625">
        <v>2.1759869953000001E-4</v>
      </c>
      <c r="F156" s="625">
        <v>1.227415005E-4</v>
      </c>
      <c r="G156" s="625">
        <v>1.30077586479E-4</v>
      </c>
      <c r="H156" s="625">
        <v>1.15126578106E-4</v>
      </c>
      <c r="I156" s="625">
        <v>1.20700361416E-4</v>
      </c>
      <c r="J156" s="625">
        <v>1.1615011223E-4</v>
      </c>
      <c r="K156" s="625">
        <v>1.0858662861099899E-4</v>
      </c>
      <c r="L156" s="625">
        <v>1.01701819643999E-4</v>
      </c>
      <c r="M156" s="625">
        <v>9.5607113878999907E-5</v>
      </c>
      <c r="N156" s="625">
        <v>8.9431268963000002E-5</v>
      </c>
      <c r="O156" s="625">
        <v>8.3195605334999905E-5</v>
      </c>
      <c r="P156" s="625">
        <v>7.5941447338E-5</v>
      </c>
      <c r="Q156" s="625">
        <v>6.9394370737999999E-5</v>
      </c>
      <c r="R156" s="625">
        <v>6.3205053492999895E-5</v>
      </c>
      <c r="S156" s="625">
        <v>5.8952707715000001E-5</v>
      </c>
      <c r="T156" s="625">
        <v>5.8627866951000002E-5</v>
      </c>
      <c r="U156" s="625">
        <v>5.8178810545999898E-5</v>
      </c>
      <c r="V156" s="625">
        <v>5.7651136752999903E-5</v>
      </c>
      <c r="W156" s="625">
        <v>5.7092752329000003E-5</v>
      </c>
      <c r="X156" s="625">
        <v>5.6506407263000001E-5</v>
      </c>
      <c r="Y156" s="625">
        <v>5.5893682660000003E-5</v>
      </c>
      <c r="Z156" s="142" t="s">
        <v>1675</v>
      </c>
    </row>
    <row r="157" spans="1:26">
      <c r="A157" t="s">
        <v>1311</v>
      </c>
      <c r="B157" t="s">
        <v>1278</v>
      </c>
      <c r="C157" t="s">
        <v>1724</v>
      </c>
      <c r="D157" t="s">
        <v>1721</v>
      </c>
      <c r="E157">
        <v>0.19668179999999999</v>
      </c>
      <c r="F157">
        <v>0.13915640000000001</v>
      </c>
      <c r="G157">
        <v>9.5895799999999906E-2</v>
      </c>
      <c r="H157">
        <v>7.54861E-2</v>
      </c>
      <c r="I157">
        <v>5.5729199999999902E-2</v>
      </c>
      <c r="J157">
        <v>6.4036200000000001E-2</v>
      </c>
      <c r="K157">
        <v>7.4642700000000006E-2</v>
      </c>
      <c r="L157">
        <v>8.3714300000000005E-2</v>
      </c>
      <c r="M157">
        <v>9.1493599999999994E-2</v>
      </c>
      <c r="N157">
        <v>9.8060499999999995E-2</v>
      </c>
      <c r="O157">
        <v>0.1040261</v>
      </c>
      <c r="P157">
        <v>0.1095227</v>
      </c>
      <c r="Q157">
        <v>0.114214</v>
      </c>
      <c r="R157">
        <v>0.1178549</v>
      </c>
      <c r="S157">
        <v>0.120398399999999</v>
      </c>
      <c r="T157">
        <v>0.1218809</v>
      </c>
      <c r="U157">
        <v>0.1223891</v>
      </c>
      <c r="V157">
        <v>0.12211469999999899</v>
      </c>
      <c r="W157">
        <v>0.1212425</v>
      </c>
      <c r="X157">
        <v>0.11990139999999901</v>
      </c>
      <c r="Y157">
        <v>0.118228599999999</v>
      </c>
      <c r="Z157" s="142" t="s">
        <v>1675</v>
      </c>
    </row>
    <row r="158" spans="1:26">
      <c r="A158" t="s">
        <v>1311</v>
      </c>
      <c r="B158" t="s">
        <v>1278</v>
      </c>
      <c r="C158" t="s">
        <v>1724</v>
      </c>
      <c r="D158" t="s">
        <v>1701</v>
      </c>
      <c r="E158">
        <v>2.834591E-3</v>
      </c>
      <c r="F158">
        <v>2.0870659999999998E-3</v>
      </c>
      <c r="G158">
        <v>1.451649E-3</v>
      </c>
      <c r="H158">
        <v>1.195429E-3</v>
      </c>
      <c r="I158" s="625">
        <v>8.6232599999999996E-4</v>
      </c>
      <c r="J158" s="625">
        <v>9.9086300000000003E-4</v>
      </c>
      <c r="K158">
        <v>1.1549830000000001E-3</v>
      </c>
      <c r="L158">
        <v>1.2953539999999901E-3</v>
      </c>
      <c r="M158">
        <v>1.4157270000000001E-3</v>
      </c>
      <c r="N158">
        <v>1.5173400000000001E-3</v>
      </c>
      <c r="O158">
        <v>1.6096419999999899E-3</v>
      </c>
      <c r="P158">
        <v>1.694697E-3</v>
      </c>
      <c r="Q158">
        <v>1.7672899999999999E-3</v>
      </c>
      <c r="R158">
        <v>1.823627E-3</v>
      </c>
      <c r="S158">
        <v>1.8629849999999999E-3</v>
      </c>
      <c r="T158">
        <v>1.8859199999999999E-3</v>
      </c>
      <c r="U158">
        <v>1.893788E-3</v>
      </c>
      <c r="V158">
        <v>1.889548E-3</v>
      </c>
      <c r="W158">
        <v>1.8760439999999899E-3</v>
      </c>
      <c r="X158">
        <v>1.855296E-3</v>
      </c>
      <c r="Y158">
        <v>1.8294069999999999E-3</v>
      </c>
      <c r="Z158" s="142" t="s">
        <v>1675</v>
      </c>
    </row>
    <row r="159" spans="1:26">
      <c r="A159" t="s">
        <v>1311</v>
      </c>
      <c r="B159" t="s">
        <v>1278</v>
      </c>
      <c r="C159" t="s">
        <v>1724</v>
      </c>
      <c r="D159" t="s">
        <v>1709</v>
      </c>
      <c r="E159">
        <v>2.0411149999999999E-2</v>
      </c>
      <c r="F159">
        <v>1.6260179999999999E-2</v>
      </c>
      <c r="G159">
        <v>1.12486499999999E-2</v>
      </c>
      <c r="H159">
        <v>9.3402499999999996E-3</v>
      </c>
      <c r="I159">
        <v>7.2146900000000002E-3</v>
      </c>
      <c r="J159">
        <v>8.3287499999999993E-3</v>
      </c>
      <c r="K159">
        <v>9.7651700000000001E-3</v>
      </c>
      <c r="L159">
        <v>1.101654E-2</v>
      </c>
      <c r="M159">
        <v>1.211168E-2</v>
      </c>
      <c r="N159">
        <v>1.3058429999999999E-2</v>
      </c>
      <c r="O159">
        <v>1.38693899999999E-2</v>
      </c>
      <c r="P159">
        <v>1.4602230000000001E-2</v>
      </c>
      <c r="Q159">
        <v>1.522777E-2</v>
      </c>
      <c r="R159">
        <v>1.5713100000000001E-2</v>
      </c>
      <c r="S159">
        <v>1.605229E-2</v>
      </c>
      <c r="T159">
        <v>1.624987E-2</v>
      </c>
      <c r="U159">
        <v>1.63176999999999E-2</v>
      </c>
      <c r="V159">
        <v>1.6281070000000002E-2</v>
      </c>
      <c r="W159">
        <v>1.616484E-2</v>
      </c>
      <c r="X159">
        <v>1.5986E-2</v>
      </c>
      <c r="Y159">
        <v>1.5762959999999999E-2</v>
      </c>
      <c r="Z159" s="142" t="s">
        <v>1675</v>
      </c>
    </row>
    <row r="160" spans="1:26">
      <c r="A160" t="s">
        <v>1311</v>
      </c>
      <c r="B160" t="s">
        <v>1278</v>
      </c>
      <c r="C160" t="s">
        <v>1724</v>
      </c>
      <c r="D160" t="s">
        <v>1720</v>
      </c>
      <c r="E160">
        <v>1.668201E-3</v>
      </c>
      <c r="F160">
        <v>1.769816E-3</v>
      </c>
      <c r="G160">
        <v>1.363228E-3</v>
      </c>
      <c r="H160">
        <v>1.1402700000000001E-3</v>
      </c>
      <c r="I160" s="625">
        <v>9.0262299999999997E-4</v>
      </c>
      <c r="J160">
        <v>1.042002E-3</v>
      </c>
      <c r="K160">
        <v>1.2217110000000001E-3</v>
      </c>
      <c r="L160">
        <v>1.3782689999999999E-3</v>
      </c>
      <c r="M160">
        <v>1.515277E-3</v>
      </c>
      <c r="N160">
        <v>1.6337249999999999E-3</v>
      </c>
      <c r="O160">
        <v>1.735182E-3</v>
      </c>
      <c r="P160">
        <v>1.8268710000000001E-3</v>
      </c>
      <c r="Q160">
        <v>1.905126E-3</v>
      </c>
      <c r="R160">
        <v>1.9658509999999998E-3</v>
      </c>
      <c r="S160">
        <v>2.0082839999999999E-3</v>
      </c>
      <c r="T160">
        <v>2.0330109999999999E-3</v>
      </c>
      <c r="U160">
        <v>2.0414830000000002E-3</v>
      </c>
      <c r="V160">
        <v>2.0369170000000001E-3</v>
      </c>
      <c r="W160">
        <v>2.02236E-3</v>
      </c>
      <c r="X160">
        <v>1.9999879999999999E-3</v>
      </c>
      <c r="Y160">
        <v>1.9720879999999999E-3</v>
      </c>
      <c r="Z160" s="142" t="s">
        <v>1675</v>
      </c>
    </row>
    <row r="161" spans="1:26">
      <c r="A161" t="s">
        <v>1311</v>
      </c>
      <c r="B161" t="s">
        <v>1278</v>
      </c>
      <c r="C161" t="s">
        <v>1724</v>
      </c>
      <c r="D161" t="s">
        <v>1706</v>
      </c>
      <c r="E161">
        <v>1.3022960000000001E-3</v>
      </c>
      <c r="F161" s="625">
        <v>9.5840400000000005E-4</v>
      </c>
      <c r="G161" s="625">
        <v>6.6607999999999999E-4</v>
      </c>
      <c r="H161" s="625">
        <v>5.2074200000000004E-4</v>
      </c>
      <c r="I161" s="625">
        <v>4.0010399999999998E-4</v>
      </c>
      <c r="J161" s="625">
        <v>4.61886E-4</v>
      </c>
      <c r="K161" s="625">
        <v>5.4154500000000005E-4</v>
      </c>
      <c r="L161" s="625">
        <v>6.1094199999999995E-4</v>
      </c>
      <c r="M161" s="625">
        <v>6.7167500000000005E-4</v>
      </c>
      <c r="N161" s="625">
        <v>7.2417900000000003E-4</v>
      </c>
      <c r="O161" s="625">
        <v>7.6915200000000005E-4</v>
      </c>
      <c r="P161" s="625">
        <v>8.0979299999999995E-4</v>
      </c>
      <c r="Q161" s="625">
        <v>8.4447999999999999E-4</v>
      </c>
      <c r="R161" s="625">
        <v>8.7140000000000004E-4</v>
      </c>
      <c r="S161" s="625">
        <v>8.9020699999999996E-4</v>
      </c>
      <c r="T161" s="625">
        <v>9.0116799999999896E-4</v>
      </c>
      <c r="U161" s="625">
        <v>9.04925E-4</v>
      </c>
      <c r="V161" s="625">
        <v>9.0289799999999996E-4</v>
      </c>
      <c r="W161" s="625">
        <v>8.9644799999999999E-4</v>
      </c>
      <c r="X161" s="625">
        <v>8.8653099999999997E-4</v>
      </c>
      <c r="Y161" s="625">
        <v>8.7416399999999997E-4</v>
      </c>
      <c r="Z161" s="142" t="s">
        <v>1675</v>
      </c>
    </row>
    <row r="162" spans="1:26">
      <c r="A162" t="s">
        <v>1311</v>
      </c>
      <c r="B162" t="s">
        <v>1278</v>
      </c>
      <c r="C162" t="s">
        <v>446</v>
      </c>
      <c r="D162" t="s">
        <v>1721</v>
      </c>
      <c r="E162">
        <v>3.9279099999999997E-2</v>
      </c>
      <c r="F162">
        <v>6.9492100000000001E-2</v>
      </c>
      <c r="G162">
        <v>7.6416600000000001E-2</v>
      </c>
      <c r="H162">
        <v>8.4054799999999999E-2</v>
      </c>
      <c r="I162">
        <v>0.10191449999999901</v>
      </c>
      <c r="J162">
        <v>0.1170788</v>
      </c>
      <c r="K162">
        <v>0.13629720000000001</v>
      </c>
      <c r="L162">
        <v>0.15263019999999999</v>
      </c>
      <c r="M162">
        <v>0.1667458</v>
      </c>
      <c r="N162">
        <v>0.17874419999999999</v>
      </c>
      <c r="O162">
        <v>0.1897142</v>
      </c>
      <c r="P162">
        <v>0.19977800000000001</v>
      </c>
      <c r="Q162">
        <v>0.20840020000000001</v>
      </c>
      <c r="R162">
        <v>0.21514220000000001</v>
      </c>
      <c r="S162">
        <v>0.2199082</v>
      </c>
      <c r="T162">
        <v>0.22275819999999999</v>
      </c>
      <c r="U162">
        <v>0.22382920000000001</v>
      </c>
      <c r="V162">
        <v>0.22347339999999999</v>
      </c>
      <c r="W162">
        <v>0.22202910000000001</v>
      </c>
      <c r="X162">
        <v>0.21971869999999999</v>
      </c>
      <c r="Y162">
        <v>0.21678149999999999</v>
      </c>
      <c r="Z162" s="142" t="s">
        <v>1675</v>
      </c>
    </row>
    <row r="163" spans="1:26">
      <c r="A163" t="s">
        <v>1311</v>
      </c>
      <c r="B163" t="s">
        <v>1278</v>
      </c>
      <c r="C163" t="s">
        <v>446</v>
      </c>
      <c r="D163" t="s">
        <v>1701</v>
      </c>
      <c r="E163" s="625">
        <v>5.6609200000000003E-4</v>
      </c>
      <c r="F163">
        <v>1.0422459999999999E-3</v>
      </c>
      <c r="G163">
        <v>1.156776E-3</v>
      </c>
      <c r="H163">
        <v>1.331126E-3</v>
      </c>
      <c r="I163">
        <v>1.5769740000000001E-3</v>
      </c>
      <c r="J163">
        <v>1.8116199999999999E-3</v>
      </c>
      <c r="K163">
        <v>2.108997E-3</v>
      </c>
      <c r="L163">
        <v>2.3617209999999998E-3</v>
      </c>
      <c r="M163">
        <v>2.5801499999999998E-3</v>
      </c>
      <c r="N163">
        <v>2.7657929999999999E-3</v>
      </c>
      <c r="O163">
        <v>2.9355370000000002E-3</v>
      </c>
      <c r="P163">
        <v>3.0912689999999998E-3</v>
      </c>
      <c r="Q163">
        <v>3.224682E-3</v>
      </c>
      <c r="R163">
        <v>3.3289959999999999E-3</v>
      </c>
      <c r="S163">
        <v>3.4027530000000001E-3</v>
      </c>
      <c r="T163">
        <v>3.446845E-3</v>
      </c>
      <c r="U163">
        <v>3.4634219999999999E-3</v>
      </c>
      <c r="V163">
        <v>3.4579139999999999E-3</v>
      </c>
      <c r="W163">
        <v>3.4355749999999902E-3</v>
      </c>
      <c r="X163">
        <v>3.3998119999999999E-3</v>
      </c>
      <c r="Y163">
        <v>3.3543639999999999E-3</v>
      </c>
      <c r="Z163" s="142" t="s">
        <v>1675</v>
      </c>
    </row>
    <row r="164" spans="1:26">
      <c r="A164" t="s">
        <v>1311</v>
      </c>
      <c r="B164" t="s">
        <v>1278</v>
      </c>
      <c r="C164" t="s">
        <v>446</v>
      </c>
      <c r="D164" t="s">
        <v>1709</v>
      </c>
      <c r="E164">
        <v>4.0762899999999998E-3</v>
      </c>
      <c r="F164">
        <v>8.1200500000000002E-3</v>
      </c>
      <c r="G164">
        <v>8.9637199999999997E-3</v>
      </c>
      <c r="H164">
        <v>1.040049E-2</v>
      </c>
      <c r="I164">
        <v>1.319382E-2</v>
      </c>
      <c r="J164">
        <v>1.5227620000000001E-2</v>
      </c>
      <c r="K164">
        <v>1.78311099999999E-2</v>
      </c>
      <c r="L164">
        <v>2.0085639999999998E-2</v>
      </c>
      <c r="M164">
        <v>2.2073389999999998E-2</v>
      </c>
      <c r="N164">
        <v>2.3802819999999999E-2</v>
      </c>
      <c r="O164">
        <v>2.529385E-2</v>
      </c>
      <c r="P164">
        <v>2.6635610000000001E-2</v>
      </c>
      <c r="Q164">
        <v>2.7785279999999999E-2</v>
      </c>
      <c r="R164">
        <v>2.8684009999999999E-2</v>
      </c>
      <c r="S164">
        <v>2.9319499999999998E-2</v>
      </c>
      <c r="T164">
        <v>2.969946E-2</v>
      </c>
      <c r="U164">
        <v>2.984233E-2</v>
      </c>
      <c r="V164">
        <v>2.979482E-2</v>
      </c>
      <c r="W164">
        <v>2.9602329999999899E-2</v>
      </c>
      <c r="X164">
        <v>2.92942099999999E-2</v>
      </c>
      <c r="Y164">
        <v>2.8902600000000001E-2</v>
      </c>
      <c r="Z164" s="142" t="s">
        <v>1675</v>
      </c>
    </row>
    <row r="165" spans="1:26">
      <c r="A165" t="s">
        <v>1311</v>
      </c>
      <c r="B165" t="s">
        <v>1278</v>
      </c>
      <c r="C165" t="s">
        <v>446</v>
      </c>
      <c r="D165" t="s">
        <v>1720</v>
      </c>
      <c r="E165" s="625">
        <v>3.33154E-4</v>
      </c>
      <c r="F165" s="625">
        <v>8.8381500000000003E-4</v>
      </c>
      <c r="G165">
        <v>1.086315E-3</v>
      </c>
      <c r="H165">
        <v>1.269706E-3</v>
      </c>
      <c r="I165">
        <v>1.6506679999999899E-3</v>
      </c>
      <c r="J165">
        <v>1.905117E-3</v>
      </c>
      <c r="K165">
        <v>2.2308329999999898E-3</v>
      </c>
      <c r="L165">
        <v>2.5128960000000001E-3</v>
      </c>
      <c r="M165">
        <v>2.7615830000000002E-3</v>
      </c>
      <c r="N165">
        <v>2.9779369999999999E-3</v>
      </c>
      <c r="O165">
        <v>3.164493E-3</v>
      </c>
      <c r="P165">
        <v>3.3323579999999901E-3</v>
      </c>
      <c r="Q165">
        <v>3.4761879999999998E-3</v>
      </c>
      <c r="R165">
        <v>3.5886299999999898E-3</v>
      </c>
      <c r="S165">
        <v>3.6681370000000001E-3</v>
      </c>
      <c r="T165">
        <v>3.7156699999999999E-3</v>
      </c>
      <c r="U165">
        <v>3.73354E-3</v>
      </c>
      <c r="V165">
        <v>3.7276089999999998E-3</v>
      </c>
      <c r="W165">
        <v>3.7035189999999902E-3</v>
      </c>
      <c r="X165">
        <v>3.6649740000000001E-3</v>
      </c>
      <c r="Y165">
        <v>3.615975E-3</v>
      </c>
      <c r="Z165" s="142" t="s">
        <v>1675</v>
      </c>
    </row>
    <row r="166" spans="1:26">
      <c r="A166" t="s">
        <v>1311</v>
      </c>
      <c r="B166" t="s">
        <v>1278</v>
      </c>
      <c r="C166" t="s">
        <v>446</v>
      </c>
      <c r="D166" t="s">
        <v>1706</v>
      </c>
      <c r="E166" s="625">
        <v>2.6007999999999999E-4</v>
      </c>
      <c r="F166" s="625">
        <v>4.7861099999999999E-4</v>
      </c>
      <c r="G166" s="625">
        <v>5.3077899999999999E-4</v>
      </c>
      <c r="H166" s="625">
        <v>5.7985299999999997E-4</v>
      </c>
      <c r="I166" s="625">
        <v>7.3168599999999995E-4</v>
      </c>
      <c r="J166" s="625">
        <v>8.4447600000000004E-4</v>
      </c>
      <c r="K166" s="625">
        <v>9.8885899999999992E-4</v>
      </c>
      <c r="L166">
        <v>1.113885E-3</v>
      </c>
      <c r="M166">
        <v>1.22412E-3</v>
      </c>
      <c r="N166">
        <v>1.3200250000000001E-3</v>
      </c>
      <c r="O166">
        <v>1.4027169999999999E-3</v>
      </c>
      <c r="P166">
        <v>1.4771229999999899E-3</v>
      </c>
      <c r="Q166">
        <v>1.540879E-3</v>
      </c>
      <c r="R166">
        <v>1.590728E-3</v>
      </c>
      <c r="S166">
        <v>1.62597E-3</v>
      </c>
      <c r="T166">
        <v>1.6470359999999999E-3</v>
      </c>
      <c r="U166">
        <v>1.654958E-3</v>
      </c>
      <c r="V166">
        <v>1.652323E-3</v>
      </c>
      <c r="W166">
        <v>1.641654E-3</v>
      </c>
      <c r="X166">
        <v>1.6245629999999899E-3</v>
      </c>
      <c r="Y166">
        <v>1.6028489999999999E-3</v>
      </c>
      <c r="Z166" s="142" t="s">
        <v>1675</v>
      </c>
    </row>
    <row r="167" spans="1:26">
      <c r="A167" t="s">
        <v>1311</v>
      </c>
      <c r="B167" t="s">
        <v>1278</v>
      </c>
      <c r="C167" t="s">
        <v>1723</v>
      </c>
      <c r="D167" t="s">
        <v>1714</v>
      </c>
      <c r="E167">
        <v>2.5462022399999899E-3</v>
      </c>
      <c r="F167">
        <v>2.0247986397999998E-3</v>
      </c>
      <c r="G167">
        <v>1.9040550769999999E-3</v>
      </c>
      <c r="H167">
        <v>2.0860511244999999E-3</v>
      </c>
      <c r="I167">
        <v>2.5107333489999902E-3</v>
      </c>
      <c r="J167">
        <v>2.3899180189999999E-3</v>
      </c>
      <c r="K167">
        <v>2.2399022866999899E-3</v>
      </c>
      <c r="L167">
        <v>2.0654387771E-3</v>
      </c>
      <c r="M167">
        <v>1.9215482055E-3</v>
      </c>
      <c r="N167">
        <v>1.77560150989999E-3</v>
      </c>
      <c r="O167">
        <v>1.6314633299E-3</v>
      </c>
      <c r="P167">
        <v>1.4961063011999999E-3</v>
      </c>
      <c r="Q167">
        <v>1.3743203003999901E-3</v>
      </c>
      <c r="R167">
        <v>1.25936583419999E-3</v>
      </c>
      <c r="S167">
        <v>1.1814752823999901E-3</v>
      </c>
      <c r="T167">
        <v>1.1825779972999999E-3</v>
      </c>
      <c r="U167">
        <v>1.1820091589999999E-3</v>
      </c>
      <c r="V167">
        <v>1.1801790804999901E-3</v>
      </c>
      <c r="W167">
        <v>1.1776878025999899E-3</v>
      </c>
      <c r="X167">
        <v>1.1742080094E-3</v>
      </c>
      <c r="Y167">
        <v>1.1694769272999901E-3</v>
      </c>
      <c r="Z167" s="142" t="s">
        <v>1675</v>
      </c>
    </row>
    <row r="168" spans="1:26">
      <c r="A168" t="s">
        <v>1311</v>
      </c>
      <c r="B168" t="s">
        <v>1278</v>
      </c>
      <c r="C168" t="s">
        <v>1723</v>
      </c>
      <c r="D168" t="s">
        <v>1721</v>
      </c>
      <c r="E168">
        <v>4.5059997520000001</v>
      </c>
      <c r="F168">
        <v>4.6087270059999899</v>
      </c>
      <c r="G168">
        <v>4.5245557969999997</v>
      </c>
      <c r="H168">
        <v>4.5802501169999896</v>
      </c>
      <c r="I168">
        <v>4.7502007810000002</v>
      </c>
      <c r="J168">
        <v>4.8891946519999996</v>
      </c>
      <c r="K168">
        <v>5.0505716139999999</v>
      </c>
      <c r="L168">
        <v>5.0983305159999999</v>
      </c>
      <c r="M168">
        <v>5.1802576269999996</v>
      </c>
      <c r="N168">
        <v>5.2236477460000001</v>
      </c>
      <c r="O168">
        <v>5.2674001869999998</v>
      </c>
      <c r="P168">
        <v>5.3096636200000003</v>
      </c>
      <c r="Q168">
        <v>5.3588398069999998</v>
      </c>
      <c r="R168">
        <v>5.3894871569999996</v>
      </c>
      <c r="S168">
        <v>5.4038429679999904</v>
      </c>
      <c r="T168">
        <v>5.4088809329999998</v>
      </c>
      <c r="U168">
        <v>5.4062778909999896</v>
      </c>
      <c r="V168">
        <v>5.3979132480000001</v>
      </c>
      <c r="W168">
        <v>5.386516361</v>
      </c>
      <c r="X168">
        <v>5.3706012529999896</v>
      </c>
      <c r="Y168">
        <v>5.3489631920000003</v>
      </c>
      <c r="Z168" s="142" t="s">
        <v>1675</v>
      </c>
    </row>
    <row r="169" spans="1:26">
      <c r="A169" t="s">
        <v>1311</v>
      </c>
      <c r="B169" t="s">
        <v>1278</v>
      </c>
      <c r="C169" t="s">
        <v>1723</v>
      </c>
      <c r="D169" t="s">
        <v>1713</v>
      </c>
      <c r="E169">
        <v>1.9758526358E-2</v>
      </c>
      <c r="F169">
        <v>1.5712441997999999E-2</v>
      </c>
      <c r="G169">
        <v>1.7121658097999998E-2</v>
      </c>
      <c r="H169">
        <v>1.8758201007999901E-2</v>
      </c>
      <c r="I169">
        <v>2.25770342199999E-2</v>
      </c>
      <c r="J169">
        <v>2.1490630630999999E-2</v>
      </c>
      <c r="K169">
        <v>2.0141672186999901E-2</v>
      </c>
      <c r="L169">
        <v>1.8572861299999899E-2</v>
      </c>
      <c r="M169">
        <v>1.7278957425000002E-2</v>
      </c>
      <c r="N169">
        <v>1.5966583183E-2</v>
      </c>
      <c r="O169">
        <v>1.4670461996999999E-2</v>
      </c>
      <c r="P169">
        <v>1.3453297101999899E-2</v>
      </c>
      <c r="Q169">
        <v>1.2358178639E-2</v>
      </c>
      <c r="R169">
        <v>1.1324467585999899E-2</v>
      </c>
      <c r="S169">
        <v>1.0624079089E-2</v>
      </c>
      <c r="T169">
        <v>1.0633975048E-2</v>
      </c>
      <c r="U169">
        <v>1.0628861586E-2</v>
      </c>
      <c r="V169">
        <v>1.0612427611E-2</v>
      </c>
      <c r="W169">
        <v>1.0590010360000001E-2</v>
      </c>
      <c r="X169">
        <v>1.0558731478999999E-2</v>
      </c>
      <c r="Y169">
        <v>1.0516186575999901E-2</v>
      </c>
      <c r="Z169" s="142" t="s">
        <v>1675</v>
      </c>
    </row>
    <row r="170" spans="1:26">
      <c r="A170" t="s">
        <v>1311</v>
      </c>
      <c r="B170" t="s">
        <v>1278</v>
      </c>
      <c r="C170" t="s">
        <v>1723</v>
      </c>
      <c r="D170" t="s">
        <v>1712</v>
      </c>
      <c r="E170">
        <v>0.34628352769999998</v>
      </c>
      <c r="F170">
        <v>0.27537290879999898</v>
      </c>
      <c r="G170">
        <v>0.30007027650000001</v>
      </c>
      <c r="H170">
        <v>0.32875185489999997</v>
      </c>
      <c r="I170">
        <v>0.39567997160000001</v>
      </c>
      <c r="J170">
        <v>0.37663991539999903</v>
      </c>
      <c r="K170">
        <v>0.35299834879999897</v>
      </c>
      <c r="L170">
        <v>0.3255037207</v>
      </c>
      <c r="M170">
        <v>0.30282714249999998</v>
      </c>
      <c r="N170">
        <v>0.2798267344</v>
      </c>
      <c r="O170">
        <v>0.2571111364</v>
      </c>
      <c r="P170">
        <v>0.23577956972</v>
      </c>
      <c r="Q170">
        <v>0.21658661826</v>
      </c>
      <c r="R170">
        <v>0.19847014656999901</v>
      </c>
      <c r="S170">
        <v>0.186195212969999</v>
      </c>
      <c r="T170">
        <v>0.18636868784999999</v>
      </c>
      <c r="U170">
        <v>0.186279028539999</v>
      </c>
      <c r="V170">
        <v>0.18599098059999999</v>
      </c>
      <c r="W170">
        <v>0.18559809641</v>
      </c>
      <c r="X170">
        <v>0.18504985715</v>
      </c>
      <c r="Y170">
        <v>0.18430429051</v>
      </c>
      <c r="Z170" s="142" t="s">
        <v>1675</v>
      </c>
    </row>
    <row r="171" spans="1:26">
      <c r="A171" t="s">
        <v>1311</v>
      </c>
      <c r="B171" t="s">
        <v>1278</v>
      </c>
      <c r="C171" t="s">
        <v>1723</v>
      </c>
      <c r="D171" t="s">
        <v>1711</v>
      </c>
      <c r="E171">
        <v>8.5850105399999897E-3</v>
      </c>
      <c r="F171">
        <v>6.82721634E-3</v>
      </c>
      <c r="G171">
        <v>7.4395387729999903E-3</v>
      </c>
      <c r="H171">
        <v>8.1506352209999907E-3</v>
      </c>
      <c r="I171">
        <v>9.8099524629999997E-3</v>
      </c>
      <c r="J171">
        <v>9.3378954019999998E-3</v>
      </c>
      <c r="K171">
        <v>8.7517579069999896E-3</v>
      </c>
      <c r="L171">
        <v>8.0700922269999996E-3</v>
      </c>
      <c r="M171">
        <v>7.5078851129999997E-3</v>
      </c>
      <c r="N171">
        <v>6.9376466720000004E-3</v>
      </c>
      <c r="O171">
        <v>6.37446831E-3</v>
      </c>
      <c r="P171">
        <v>5.8455981799999902E-3</v>
      </c>
      <c r="Q171">
        <v>5.3697571860000003E-3</v>
      </c>
      <c r="R171">
        <v>4.9206005360000003E-3</v>
      </c>
      <c r="S171">
        <v>4.6162712130000004E-3</v>
      </c>
      <c r="T171">
        <v>4.6205728229999996E-3</v>
      </c>
      <c r="U171">
        <v>4.6183524079999897E-3</v>
      </c>
      <c r="V171">
        <v>4.6112057179999999E-3</v>
      </c>
      <c r="W171">
        <v>4.6014693979999997E-3</v>
      </c>
      <c r="X171">
        <v>4.5878753989999996E-3</v>
      </c>
      <c r="Y171">
        <v>4.5693913639999898E-3</v>
      </c>
      <c r="Z171" s="142" t="s">
        <v>1675</v>
      </c>
    </row>
    <row r="172" spans="1:26">
      <c r="A172" t="s">
        <v>1311</v>
      </c>
      <c r="B172" t="s">
        <v>1278</v>
      </c>
      <c r="C172" t="s">
        <v>1723</v>
      </c>
      <c r="D172" t="s">
        <v>1701</v>
      </c>
      <c r="E172">
        <v>4.9924071109999898E-2</v>
      </c>
      <c r="F172">
        <v>7.5334272999999896E-2</v>
      </c>
      <c r="G172">
        <v>8.9978350100000007E-2</v>
      </c>
      <c r="H172">
        <v>0.106719516849999</v>
      </c>
      <c r="I172">
        <v>0.106248410529999</v>
      </c>
      <c r="J172">
        <v>0.109357230119999</v>
      </c>
      <c r="K172">
        <v>0.11296689168</v>
      </c>
      <c r="L172">
        <v>0.11403503414000001</v>
      </c>
      <c r="M172">
        <v>0.11586756211</v>
      </c>
      <c r="N172">
        <v>0.11683807038000001</v>
      </c>
      <c r="O172">
        <v>0.117816746609999</v>
      </c>
      <c r="P172">
        <v>0.11876205317999999</v>
      </c>
      <c r="Q172">
        <v>0.11986195055</v>
      </c>
      <c r="R172">
        <v>0.12054737872</v>
      </c>
      <c r="S172">
        <v>0.12086846379000001</v>
      </c>
      <c r="T172">
        <v>0.12098117784</v>
      </c>
      <c r="U172">
        <v>0.120923004879999</v>
      </c>
      <c r="V172">
        <v>0.12073590499999901</v>
      </c>
      <c r="W172">
        <v>0.120480959339999</v>
      </c>
      <c r="X172">
        <v>0.120125035309999</v>
      </c>
      <c r="Y172">
        <v>0.11964096519</v>
      </c>
      <c r="Z172" s="142" t="s">
        <v>1675</v>
      </c>
    </row>
    <row r="173" spans="1:26">
      <c r="A173" t="s">
        <v>1311</v>
      </c>
      <c r="B173" t="s">
        <v>1278</v>
      </c>
      <c r="C173" t="s">
        <v>1723</v>
      </c>
      <c r="D173" t="s">
        <v>1710</v>
      </c>
      <c r="E173" s="625">
        <v>3.3949355999999902E-4</v>
      </c>
      <c r="F173" s="625">
        <v>2.6997313999999999E-4</v>
      </c>
      <c r="G173" s="625">
        <v>2.9418638920000002E-4</v>
      </c>
      <c r="H173" s="625">
        <v>3.2230566309999998E-4</v>
      </c>
      <c r="I173" s="625">
        <v>3.87921407E-4</v>
      </c>
      <c r="J173" s="625">
        <v>3.6925477259999902E-4</v>
      </c>
      <c r="K173" s="625">
        <v>3.46076614599999E-4</v>
      </c>
      <c r="L173" s="625">
        <v>3.19121188699999E-4</v>
      </c>
      <c r="M173" s="625">
        <v>2.9688940439999997E-4</v>
      </c>
      <c r="N173" s="625">
        <v>2.7433983270000001E-4</v>
      </c>
      <c r="O173" s="625">
        <v>2.5206967339999999E-4</v>
      </c>
      <c r="P173" s="625">
        <v>2.3115640947E-4</v>
      </c>
      <c r="Q173" s="625">
        <v>2.1233983222E-4</v>
      </c>
      <c r="R173" s="625">
        <v>1.94578521359999E-4</v>
      </c>
      <c r="S173" s="625">
        <v>1.8254422859999999E-4</v>
      </c>
      <c r="T173" s="625">
        <v>1.82714497459999E-4</v>
      </c>
      <c r="U173" s="625">
        <v>1.8262649049999999E-4</v>
      </c>
      <c r="V173" s="625">
        <v>1.8234389685000001E-4</v>
      </c>
      <c r="W173" s="625">
        <v>1.8195893613999901E-4</v>
      </c>
      <c r="X173" s="625">
        <v>1.8142134167999999E-4</v>
      </c>
      <c r="Y173" s="625">
        <v>1.8069035294000001E-4</v>
      </c>
      <c r="Z173" s="142" t="s">
        <v>1675</v>
      </c>
    </row>
    <row r="174" spans="1:26">
      <c r="A174" t="s">
        <v>1311</v>
      </c>
      <c r="B174" t="s">
        <v>1278</v>
      </c>
      <c r="C174" t="s">
        <v>1723</v>
      </c>
      <c r="D174" t="s">
        <v>1709</v>
      </c>
      <c r="E174">
        <v>0.82359366189999905</v>
      </c>
      <c r="F174">
        <v>1.0582543576000001</v>
      </c>
      <c r="G174">
        <v>1.14848740199999</v>
      </c>
      <c r="H174">
        <v>1.2016678237</v>
      </c>
      <c r="I174">
        <v>1.2693738646999999</v>
      </c>
      <c r="J174">
        <v>1.3134526095999901</v>
      </c>
      <c r="K174">
        <v>1.3658687413999999</v>
      </c>
      <c r="L174">
        <v>1.3880555632</v>
      </c>
      <c r="M174">
        <v>1.4199082903</v>
      </c>
      <c r="N174">
        <v>1.4415611942</v>
      </c>
      <c r="O174">
        <v>1.4556205284999999</v>
      </c>
      <c r="P174">
        <v>1.4672981428</v>
      </c>
      <c r="Q174">
        <v>1.4808884754</v>
      </c>
      <c r="R174">
        <v>1.4893571792</v>
      </c>
      <c r="S174">
        <v>1.4933238439999901</v>
      </c>
      <c r="T174">
        <v>1.49471640619999</v>
      </c>
      <c r="U174">
        <v>1.4939984982999901</v>
      </c>
      <c r="V174">
        <v>1.4916850178999901</v>
      </c>
      <c r="W174">
        <v>1.4885370706000001</v>
      </c>
      <c r="X174">
        <v>1.48413967289999</v>
      </c>
      <c r="Y174">
        <v>1.47815865599999</v>
      </c>
      <c r="Z174" s="142" t="s">
        <v>1675</v>
      </c>
    </row>
    <row r="175" spans="1:26">
      <c r="A175" t="s">
        <v>1311</v>
      </c>
      <c r="B175" t="s">
        <v>1278</v>
      </c>
      <c r="C175" t="s">
        <v>1723</v>
      </c>
      <c r="D175" t="s">
        <v>1708</v>
      </c>
      <c r="E175">
        <v>7.3670141799999896E-3</v>
      </c>
      <c r="F175">
        <v>5.8584179209999901E-3</v>
      </c>
      <c r="G175">
        <v>6.38384913499999E-3</v>
      </c>
      <c r="H175">
        <v>6.9940365259999896E-3</v>
      </c>
      <c r="I175">
        <v>8.4179061299999892E-3</v>
      </c>
      <c r="J175">
        <v>8.0128234960000003E-3</v>
      </c>
      <c r="K175">
        <v>7.5098690090000001E-3</v>
      </c>
      <c r="L175">
        <v>6.9249317409999902E-3</v>
      </c>
      <c r="M175">
        <v>6.4424976329999998E-3</v>
      </c>
      <c r="N175">
        <v>5.9531750449999896E-3</v>
      </c>
      <c r="O175">
        <v>5.4699134130000004E-3</v>
      </c>
      <c r="P175">
        <v>5.0160928649999898E-3</v>
      </c>
      <c r="Q175">
        <v>4.6077761799999898E-3</v>
      </c>
      <c r="R175">
        <v>4.2223563680000003E-3</v>
      </c>
      <c r="S175">
        <v>3.961212001E-3</v>
      </c>
      <c r="T175">
        <v>3.9649051429999898E-3</v>
      </c>
      <c r="U175">
        <v>3.9629956270000001E-3</v>
      </c>
      <c r="V175">
        <v>3.956864878E-3</v>
      </c>
      <c r="W175">
        <v>3.9485103930000003E-3</v>
      </c>
      <c r="X175">
        <v>3.9368444260000001E-3</v>
      </c>
      <c r="Y175">
        <v>3.9209819509999902E-3</v>
      </c>
      <c r="Z175" s="142" t="s">
        <v>1675</v>
      </c>
    </row>
    <row r="176" spans="1:26">
      <c r="A176" t="s">
        <v>1311</v>
      </c>
      <c r="B176" t="s">
        <v>1278</v>
      </c>
      <c r="C176" t="s">
        <v>1723</v>
      </c>
      <c r="D176" t="s">
        <v>1707</v>
      </c>
      <c r="E176">
        <v>7.6618290699999994E-2</v>
      </c>
      <c r="F176">
        <v>6.0934394910000002E-2</v>
      </c>
      <c r="G176">
        <v>6.639946142E-2</v>
      </c>
      <c r="H176">
        <v>7.2746110689999893E-2</v>
      </c>
      <c r="I176">
        <v>8.7555937979999901E-2</v>
      </c>
      <c r="J176">
        <v>8.3342783710000007E-2</v>
      </c>
      <c r="K176">
        <v>7.8111409499999895E-2</v>
      </c>
      <c r="L176">
        <v>7.2027403259999997E-2</v>
      </c>
      <c r="M176">
        <v>6.7009565120000003E-2</v>
      </c>
      <c r="N176">
        <v>6.1919980690000001E-2</v>
      </c>
      <c r="O176">
        <v>5.6893484269999899E-2</v>
      </c>
      <c r="P176">
        <v>5.2173228869999901E-2</v>
      </c>
      <c r="Q176">
        <v>4.7926252510000003E-2</v>
      </c>
      <c r="R176">
        <v>4.3917423809999898E-2</v>
      </c>
      <c r="S176">
        <v>4.1201213069999999E-2</v>
      </c>
      <c r="T176">
        <v>4.123961911E-2</v>
      </c>
      <c r="U176">
        <v>4.1219807210000001E-2</v>
      </c>
      <c r="V176">
        <v>4.1156018279999901E-2</v>
      </c>
      <c r="W176">
        <v>4.1069088349999998E-2</v>
      </c>
      <c r="X176">
        <v>4.094779238E-2</v>
      </c>
      <c r="Y176">
        <v>4.0782817289999898E-2</v>
      </c>
      <c r="Z176" s="142" t="s">
        <v>1675</v>
      </c>
    </row>
    <row r="177" spans="1:26">
      <c r="A177" t="s">
        <v>1311</v>
      </c>
      <c r="B177" t="s">
        <v>1278</v>
      </c>
      <c r="C177" t="s">
        <v>1723</v>
      </c>
      <c r="D177" t="s">
        <v>1706</v>
      </c>
      <c r="E177">
        <v>4.1656352479999999E-2</v>
      </c>
      <c r="F177">
        <v>6.245192451E-2</v>
      </c>
      <c r="G177">
        <v>7.4058821499999899E-2</v>
      </c>
      <c r="H177">
        <v>7.5910763199999995E-2</v>
      </c>
      <c r="I177">
        <v>7.9047797599999997E-2</v>
      </c>
      <c r="J177">
        <v>8.1792542169999899E-2</v>
      </c>
      <c r="K177">
        <v>8.5056654539999998E-2</v>
      </c>
      <c r="L177">
        <v>8.6438370649999902E-2</v>
      </c>
      <c r="M177">
        <v>8.8421981430000005E-2</v>
      </c>
      <c r="N177">
        <v>8.9770269089999896E-2</v>
      </c>
      <c r="O177">
        <v>9.0645804969999993E-2</v>
      </c>
      <c r="P177">
        <v>9.1373020529999904E-2</v>
      </c>
      <c r="Q177">
        <v>9.2219271150000004E-2</v>
      </c>
      <c r="R177">
        <v>9.2746643909999996E-2</v>
      </c>
      <c r="S177">
        <v>9.2993771359999894E-2</v>
      </c>
      <c r="T177">
        <v>9.308047472E-2</v>
      </c>
      <c r="U177">
        <v>9.3035690329999907E-2</v>
      </c>
      <c r="V177">
        <v>9.2891693919999893E-2</v>
      </c>
      <c r="W177">
        <v>9.2695573779999901E-2</v>
      </c>
      <c r="X177">
        <v>9.2421815039999994E-2</v>
      </c>
      <c r="Y177">
        <v>9.2049408030000002E-2</v>
      </c>
      <c r="Z177" s="142" t="s">
        <v>1675</v>
      </c>
    </row>
    <row r="178" spans="1:26">
      <c r="A178" t="s">
        <v>1311</v>
      </c>
      <c r="B178" t="s">
        <v>1278</v>
      </c>
      <c r="C178" t="s">
        <v>1723</v>
      </c>
      <c r="D178" t="s">
        <v>1705</v>
      </c>
      <c r="E178">
        <v>1.05582507409999E-2</v>
      </c>
      <c r="F178">
        <v>8.3961680599999901E-3</v>
      </c>
      <c r="G178">
        <v>9.149204365E-3</v>
      </c>
      <c r="H178">
        <v>1.00237101949999E-2</v>
      </c>
      <c r="I178">
        <v>1.20643589969999E-2</v>
      </c>
      <c r="J178">
        <v>1.1483820078999901E-2</v>
      </c>
      <c r="K178">
        <v>1.0762990055999899E-2</v>
      </c>
      <c r="L178">
        <v>9.9246740389999904E-3</v>
      </c>
      <c r="M178">
        <v>9.2332563249999996E-3</v>
      </c>
      <c r="N178">
        <v>8.5319628680000006E-3</v>
      </c>
      <c r="O178">
        <v>7.8393758559999992E-3</v>
      </c>
      <c r="P178">
        <v>7.1889612159999998E-3</v>
      </c>
      <c r="Q178">
        <v>6.6037700659999999E-3</v>
      </c>
      <c r="R178">
        <v>6.0513981159999999E-3</v>
      </c>
      <c r="S178">
        <v>5.6771270799999898E-3</v>
      </c>
      <c r="T178">
        <v>5.6824180079999998E-3</v>
      </c>
      <c r="U178">
        <v>5.6796861340000001E-3</v>
      </c>
      <c r="V178">
        <v>5.6709009260000002E-3</v>
      </c>
      <c r="W178">
        <v>5.6589285480000001E-3</v>
      </c>
      <c r="X178">
        <v>5.6422079039999996E-3</v>
      </c>
      <c r="Y178">
        <v>5.6194738430000004E-3</v>
      </c>
      <c r="Z178" s="142" t="s">
        <v>1675</v>
      </c>
    </row>
    <row r="179" spans="1:26">
      <c r="A179" t="s">
        <v>1311</v>
      </c>
      <c r="B179" t="s">
        <v>1278</v>
      </c>
      <c r="C179" t="s">
        <v>1723</v>
      </c>
      <c r="D179" t="s">
        <v>1704</v>
      </c>
      <c r="E179">
        <v>7.8083523599999996E-3</v>
      </c>
      <c r="F179">
        <v>6.20938534099999E-3</v>
      </c>
      <c r="G179">
        <v>9.1147898660000008E-3</v>
      </c>
      <c r="H179">
        <v>9.9860128039999992E-3</v>
      </c>
      <c r="I179">
        <v>1.201899257E-2</v>
      </c>
      <c r="J179">
        <v>1.14406335769999E-2</v>
      </c>
      <c r="K179">
        <v>1.0722513003999901E-2</v>
      </c>
      <c r="L179">
        <v>9.887344688E-3</v>
      </c>
      <c r="M179">
        <v>9.198534102E-3</v>
      </c>
      <c r="N179">
        <v>8.4998777189999996E-3</v>
      </c>
      <c r="O179">
        <v>7.8098876190000003E-3</v>
      </c>
      <c r="P179">
        <v>7.1619280809999903E-3</v>
      </c>
      <c r="Q179">
        <v>6.5789332669999997E-3</v>
      </c>
      <c r="R179">
        <v>6.0286389869999898E-3</v>
      </c>
      <c r="S179">
        <v>5.6557775269999999E-3</v>
      </c>
      <c r="T179">
        <v>5.6610514609999997E-3</v>
      </c>
      <c r="U179">
        <v>5.6583323339999903E-3</v>
      </c>
      <c r="V179">
        <v>5.6495723749999897E-3</v>
      </c>
      <c r="W179">
        <v>5.6376427829999999E-3</v>
      </c>
      <c r="X179">
        <v>5.6209903639999996E-3</v>
      </c>
      <c r="Y179">
        <v>5.5983411759999904E-3</v>
      </c>
      <c r="Z179" s="142" t="s">
        <v>1675</v>
      </c>
    </row>
    <row r="180" spans="1:26">
      <c r="A180" t="s">
        <v>1311</v>
      </c>
      <c r="B180" t="s">
        <v>1278</v>
      </c>
      <c r="C180" t="s">
        <v>1723</v>
      </c>
      <c r="D180" t="s">
        <v>1702</v>
      </c>
      <c r="E180">
        <v>1.35797492009999E-3</v>
      </c>
      <c r="F180">
        <v>1.0798925400999999E-3</v>
      </c>
      <c r="G180">
        <v>1.1767460008E-3</v>
      </c>
      <c r="H180">
        <v>1.289222431E-3</v>
      </c>
      <c r="I180">
        <v>1.5516859068E-3</v>
      </c>
      <c r="J180">
        <v>1.4770186474E-3</v>
      </c>
      <c r="K180">
        <v>1.3843062583E-3</v>
      </c>
      <c r="L180">
        <v>1.27648595389999E-3</v>
      </c>
      <c r="M180">
        <v>1.1875565300999899E-3</v>
      </c>
      <c r="N180">
        <v>1.0973590361E-3</v>
      </c>
      <c r="O180">
        <v>1.00827874389999E-3</v>
      </c>
      <c r="P180" s="625">
        <v>9.2462536859999904E-4</v>
      </c>
      <c r="Q180" s="625">
        <v>8.4935939309999998E-4</v>
      </c>
      <c r="R180" s="625">
        <v>7.7831398399999898E-4</v>
      </c>
      <c r="S180" s="625">
        <v>7.3017698030000005E-4</v>
      </c>
      <c r="T180" s="625">
        <v>7.3085766029999904E-4</v>
      </c>
      <c r="U180" s="625">
        <v>7.3050620979999998E-4</v>
      </c>
      <c r="V180" s="625">
        <v>7.2937564409999902E-4</v>
      </c>
      <c r="W180" s="625">
        <v>7.2783597719999901E-4</v>
      </c>
      <c r="X180" s="625">
        <v>7.2568515719999901E-4</v>
      </c>
      <c r="Y180" s="625">
        <v>7.2276117190000003E-4</v>
      </c>
      <c r="Z180" s="142" t="s">
        <v>1675</v>
      </c>
    </row>
    <row r="181" spans="1:26">
      <c r="A181" t="s">
        <v>1311</v>
      </c>
      <c r="B181" t="s">
        <v>1278</v>
      </c>
      <c r="C181" t="s">
        <v>1722</v>
      </c>
      <c r="D181" t="s">
        <v>1714</v>
      </c>
      <c r="E181" s="625">
        <v>1.05004899969999E-4</v>
      </c>
      <c r="F181" s="625">
        <v>1.20267919859999E-4</v>
      </c>
      <c r="G181" s="625">
        <v>1.3358373150699999E-4</v>
      </c>
      <c r="H181" s="625">
        <v>1.48713369126E-4</v>
      </c>
      <c r="I181" s="625">
        <v>1.7046990469399899E-4</v>
      </c>
      <c r="J181" s="625">
        <v>1.6038988546400001E-4</v>
      </c>
      <c r="K181" s="625">
        <v>1.4864644740899901E-4</v>
      </c>
      <c r="L181" s="625">
        <v>1.38288673194E-4</v>
      </c>
      <c r="M181" s="625">
        <v>1.28073080868999E-4</v>
      </c>
      <c r="N181" s="625">
        <v>1.1777683324599999E-4</v>
      </c>
      <c r="O181" s="625">
        <v>1.0761457334899999E-4</v>
      </c>
      <c r="P181" s="625">
        <v>9.8062365590999894E-5</v>
      </c>
      <c r="Q181" s="625">
        <v>8.9092792382000001E-5</v>
      </c>
      <c r="R181" s="625">
        <v>8.0605483389000002E-5</v>
      </c>
      <c r="S181" s="625">
        <v>7.4531392732000006E-5</v>
      </c>
      <c r="T181" s="625">
        <v>7.3274474478999998E-5</v>
      </c>
      <c r="U181" s="625">
        <v>7.1725661032999994E-5</v>
      </c>
      <c r="V181" s="625">
        <v>6.9985520031999994E-5</v>
      </c>
      <c r="W181" s="625">
        <v>6.8140948669999905E-5</v>
      </c>
      <c r="X181" s="625">
        <v>6.6224636290999905E-5</v>
      </c>
      <c r="Y181" s="625">
        <v>6.4283022594999894E-5</v>
      </c>
      <c r="Z181" s="142" t="s">
        <v>1675</v>
      </c>
    </row>
    <row r="182" spans="1:26">
      <c r="A182" t="s">
        <v>1311</v>
      </c>
      <c r="B182" t="s">
        <v>1278</v>
      </c>
      <c r="C182" t="s">
        <v>1722</v>
      </c>
      <c r="D182" t="s">
        <v>1713</v>
      </c>
      <c r="E182" s="625">
        <v>8.1483990100000001E-4</v>
      </c>
      <c r="F182" s="625">
        <v>9.3327700100000004E-4</v>
      </c>
      <c r="G182">
        <v>1.201216814686E-3</v>
      </c>
      <c r="H182">
        <v>1.33726556611799E-3</v>
      </c>
      <c r="I182">
        <v>1.5329058444149999E-3</v>
      </c>
      <c r="J182">
        <v>1.4422640323099999E-3</v>
      </c>
      <c r="K182">
        <v>1.3366632238099999E-3</v>
      </c>
      <c r="L182">
        <v>1.2435250705559999E-3</v>
      </c>
      <c r="M182">
        <v>1.151663851288E-3</v>
      </c>
      <c r="N182">
        <v>1.059076026824E-3</v>
      </c>
      <c r="O182" s="625">
        <v>9.6769592853299905E-4</v>
      </c>
      <c r="P182" s="625">
        <v>8.8180054396199998E-4</v>
      </c>
      <c r="Q182" s="625">
        <v>8.0114313565900002E-4</v>
      </c>
      <c r="R182" s="625">
        <v>7.24824193384E-4</v>
      </c>
      <c r="S182" s="625">
        <v>6.7020354635000004E-4</v>
      </c>
      <c r="T182" s="625">
        <v>6.5890062428099997E-4</v>
      </c>
      <c r="U182" s="625">
        <v>6.4497457104200002E-4</v>
      </c>
      <c r="V182" s="625">
        <v>6.2932595175599999E-4</v>
      </c>
      <c r="W182" s="625">
        <v>6.1273923674799897E-4</v>
      </c>
      <c r="X182" s="625">
        <v>5.9550743242799901E-4</v>
      </c>
      <c r="Y182" s="625">
        <v>5.7804800578399997E-4</v>
      </c>
      <c r="Z182" s="142" t="s">
        <v>1675</v>
      </c>
    </row>
    <row r="183" spans="1:26">
      <c r="A183" t="s">
        <v>1311</v>
      </c>
      <c r="B183" t="s">
        <v>1278</v>
      </c>
      <c r="C183" t="s">
        <v>1722</v>
      </c>
      <c r="D183" t="s">
        <v>1712</v>
      </c>
      <c r="E183">
        <v>1.4280701390000001E-2</v>
      </c>
      <c r="F183">
        <v>1.6356414190000002E-2</v>
      </c>
      <c r="G183">
        <v>2.1052257229369899E-2</v>
      </c>
      <c r="H183">
        <v>2.343662030618E-2</v>
      </c>
      <c r="I183">
        <v>2.6865355641910001E-2</v>
      </c>
      <c r="J183">
        <v>2.5276809838479901E-2</v>
      </c>
      <c r="K183">
        <v>2.3426062336339998E-2</v>
      </c>
      <c r="L183">
        <v>2.1793722729360001E-2</v>
      </c>
      <c r="M183">
        <v>2.0183800090180001E-2</v>
      </c>
      <c r="N183">
        <v>1.8561138772739998E-2</v>
      </c>
      <c r="O183">
        <v>1.6959629288229999E-2</v>
      </c>
      <c r="P183">
        <v>1.5454231330839899E-2</v>
      </c>
      <c r="Q183">
        <v>1.404065540353E-2</v>
      </c>
      <c r="R183">
        <v>1.27031041634899E-2</v>
      </c>
      <c r="S183">
        <v>1.1745847675130001E-2</v>
      </c>
      <c r="T183">
        <v>1.1547752887129999E-2</v>
      </c>
      <c r="U183">
        <v>1.13036656936E-2</v>
      </c>
      <c r="V183">
        <v>1.10294170548899E-2</v>
      </c>
      <c r="W183">
        <v>1.0738731145969901E-2</v>
      </c>
      <c r="X183">
        <v>1.043674124943E-2</v>
      </c>
      <c r="Y183">
        <v>1.01307532358599E-2</v>
      </c>
      <c r="Z183" s="142" t="s">
        <v>1675</v>
      </c>
    </row>
    <row r="184" spans="1:26">
      <c r="A184" t="s">
        <v>1311</v>
      </c>
      <c r="B184" t="s">
        <v>1278</v>
      </c>
      <c r="C184" t="s">
        <v>1722</v>
      </c>
      <c r="D184" t="s">
        <v>1711</v>
      </c>
      <c r="E184" s="625">
        <v>3.540448399E-4</v>
      </c>
      <c r="F184" s="625">
        <v>4.055183999E-4</v>
      </c>
      <c r="G184" s="625">
        <v>5.2194056361199999E-4</v>
      </c>
      <c r="H184" s="625">
        <v>5.8105532905699999E-4</v>
      </c>
      <c r="I184" s="625">
        <v>6.6606343749700005E-4</v>
      </c>
      <c r="J184" s="625">
        <v>6.2667845102399905E-4</v>
      </c>
      <c r="K184" s="625">
        <v>5.8079353784599996E-4</v>
      </c>
      <c r="L184" s="625">
        <v>5.4032392153399895E-4</v>
      </c>
      <c r="M184" s="625">
        <v>5.0040940085199998E-4</v>
      </c>
      <c r="N184" s="625">
        <v>4.60179666786999E-4</v>
      </c>
      <c r="O184" s="625">
        <v>4.2047373430199902E-4</v>
      </c>
      <c r="P184" s="625">
        <v>3.8315068651699903E-4</v>
      </c>
      <c r="Q184" s="625">
        <v>3.4810492521599899E-4</v>
      </c>
      <c r="R184" s="625">
        <v>3.1494341077299899E-4</v>
      </c>
      <c r="S184" s="625">
        <v>2.91210327527999E-4</v>
      </c>
      <c r="T184" s="625">
        <v>2.8629912013899999E-4</v>
      </c>
      <c r="U184" s="625">
        <v>2.80247866854E-4</v>
      </c>
      <c r="V184" s="625">
        <v>2.7344839458600002E-4</v>
      </c>
      <c r="W184" s="625">
        <v>2.6624121324E-4</v>
      </c>
      <c r="X184" s="625">
        <v>2.5875431290999998E-4</v>
      </c>
      <c r="Y184" s="625">
        <v>2.5116779807599998E-4</v>
      </c>
      <c r="Z184" s="142" t="s">
        <v>1675</v>
      </c>
    </row>
    <row r="185" spans="1:26">
      <c r="A185" t="s">
        <v>1311</v>
      </c>
      <c r="B185" t="s">
        <v>1278</v>
      </c>
      <c r="C185" t="s">
        <v>1722</v>
      </c>
      <c r="D185" t="s">
        <v>1701</v>
      </c>
      <c r="E185">
        <v>1.5165987389999999E-3</v>
      </c>
      <c r="F185">
        <v>3.147909198E-3</v>
      </c>
      <c r="G185">
        <v>4.3789249390499899E-3</v>
      </c>
      <c r="H185">
        <v>5.4988380200199898E-3</v>
      </c>
      <c r="I185">
        <v>5.3442145199700001E-3</v>
      </c>
      <c r="J185">
        <v>5.4229771365669997E-3</v>
      </c>
      <c r="K185">
        <v>5.52143427849999E-3</v>
      </c>
      <c r="L185">
        <v>5.6045941780900003E-3</v>
      </c>
      <c r="M185">
        <v>5.6497880050889902E-3</v>
      </c>
      <c r="N185">
        <v>5.6502658061359998E-3</v>
      </c>
      <c r="O185">
        <v>5.6619895074669999E-3</v>
      </c>
      <c r="P185">
        <v>5.6713383000669901E-3</v>
      </c>
      <c r="Q185">
        <v>5.6611378258479899E-3</v>
      </c>
      <c r="R185">
        <v>5.6213321993609901E-3</v>
      </c>
      <c r="S185">
        <v>5.5551531222890003E-3</v>
      </c>
      <c r="T185">
        <v>5.4614654853150004E-3</v>
      </c>
      <c r="U185">
        <v>5.3460290325219898E-3</v>
      </c>
      <c r="V185">
        <v>5.2163273399539996E-3</v>
      </c>
      <c r="W185">
        <v>5.078843340192E-3</v>
      </c>
      <c r="X185">
        <v>4.9360117556300001E-3</v>
      </c>
      <c r="Y185">
        <v>4.7912993794739902E-3</v>
      </c>
      <c r="Z185" s="142" t="s">
        <v>1675</v>
      </c>
    </row>
    <row r="186" spans="1:26">
      <c r="A186" t="s">
        <v>1311</v>
      </c>
      <c r="B186" t="s">
        <v>1278</v>
      </c>
      <c r="C186" t="s">
        <v>1722</v>
      </c>
      <c r="D186" t="s">
        <v>1710</v>
      </c>
      <c r="E186" s="625">
        <v>1.4000699985E-5</v>
      </c>
      <c r="F186" s="625">
        <v>1.603569999E-5</v>
      </c>
      <c r="G186" s="625">
        <v>2.0639453609999999E-5</v>
      </c>
      <c r="H186" s="625">
        <v>2.297707494E-5</v>
      </c>
      <c r="I186" s="625">
        <v>2.6338592170000001E-5</v>
      </c>
      <c r="J186" s="625">
        <v>2.4781168479999898E-5</v>
      </c>
      <c r="K186" s="625">
        <v>2.296673444E-5</v>
      </c>
      <c r="L186" s="625">
        <v>2.1366431369999899E-5</v>
      </c>
      <c r="M186" s="625">
        <v>1.978805896E-5</v>
      </c>
      <c r="N186" s="625">
        <v>1.8197232310000001E-5</v>
      </c>
      <c r="O186" s="625">
        <v>1.6627105719999898E-5</v>
      </c>
      <c r="P186" s="625">
        <v>1.51512468399999E-5</v>
      </c>
      <c r="Q186" s="625">
        <v>1.37653836259999E-5</v>
      </c>
      <c r="R186" s="625">
        <v>1.2454042267999999E-5</v>
      </c>
      <c r="S186" s="625">
        <v>1.1515574864999899E-5</v>
      </c>
      <c r="T186" s="625">
        <v>1.1321364624E-5</v>
      </c>
      <c r="U186" s="625">
        <v>1.10820575309999E-5</v>
      </c>
      <c r="V186" s="625">
        <v>1.0813205022000001E-5</v>
      </c>
      <c r="W186" s="625">
        <v>1.05282081E-5</v>
      </c>
      <c r="X186" s="625">
        <v>1.0232130742E-5</v>
      </c>
      <c r="Y186" s="625">
        <v>9.9321337789999907E-6</v>
      </c>
      <c r="Z186" s="142" t="s">
        <v>1675</v>
      </c>
    </row>
    <row r="187" spans="1:26">
      <c r="A187" t="s">
        <v>1311</v>
      </c>
      <c r="B187" t="s">
        <v>1278</v>
      </c>
      <c r="C187" t="s">
        <v>1722</v>
      </c>
      <c r="D187" t="s">
        <v>1709</v>
      </c>
      <c r="E187">
        <v>2.501919969E-2</v>
      </c>
      <c r="F187">
        <v>4.4220115819599899E-2</v>
      </c>
      <c r="G187">
        <v>5.5892816800499998E-2</v>
      </c>
      <c r="H187">
        <v>6.1917192300500003E-2</v>
      </c>
      <c r="I187">
        <v>6.3848607699999907E-2</v>
      </c>
      <c r="J187">
        <v>6.5301546108799999E-2</v>
      </c>
      <c r="K187">
        <v>6.7150430979299999E-2</v>
      </c>
      <c r="L187">
        <v>6.88485652633999E-2</v>
      </c>
      <c r="M187">
        <v>7.0110243417179904E-2</v>
      </c>
      <c r="N187">
        <v>7.0837183317689997E-2</v>
      </c>
      <c r="O187">
        <v>7.1130527528830007E-2</v>
      </c>
      <c r="P187">
        <v>7.1248022014649998E-2</v>
      </c>
      <c r="Q187">
        <v>7.1119842419260004E-2</v>
      </c>
      <c r="R187">
        <v>7.0619774901809998E-2</v>
      </c>
      <c r="S187">
        <v>6.9788334733729904E-2</v>
      </c>
      <c r="T187">
        <v>6.8611418101129903E-2</v>
      </c>
      <c r="U187">
        <v>6.7161224018359902E-2</v>
      </c>
      <c r="V187">
        <v>6.5531700594289893E-2</v>
      </c>
      <c r="W187">
        <v>6.3804547849019996E-2</v>
      </c>
      <c r="X187">
        <v>6.2010229234739901E-2</v>
      </c>
      <c r="Y187">
        <v>6.0192183461339997E-2</v>
      </c>
      <c r="Z187" s="142" t="s">
        <v>1675</v>
      </c>
    </row>
    <row r="188" spans="1:26">
      <c r="A188" t="s">
        <v>1311</v>
      </c>
      <c r="B188" t="s">
        <v>1278</v>
      </c>
      <c r="C188" t="s">
        <v>1722</v>
      </c>
      <c r="D188" t="s">
        <v>1708</v>
      </c>
      <c r="E188" s="625">
        <v>3.0381499980000002E-4</v>
      </c>
      <c r="F188" s="625">
        <v>3.4797453989999897E-4</v>
      </c>
      <c r="G188" s="625">
        <v>4.4787573963899998E-4</v>
      </c>
      <c r="H188" s="625">
        <v>4.9860184623099998E-4</v>
      </c>
      <c r="I188" s="625">
        <v>5.71546701235E-4</v>
      </c>
      <c r="J188" s="625">
        <v>5.3775107054400005E-4</v>
      </c>
      <c r="K188" s="625">
        <v>4.9837781224399899E-4</v>
      </c>
      <c r="L188" s="625">
        <v>4.6365015372999902E-4</v>
      </c>
      <c r="M188" s="625">
        <v>4.2940024735600002E-4</v>
      </c>
      <c r="N188" s="625">
        <v>3.94878895401999E-4</v>
      </c>
      <c r="O188" s="625">
        <v>3.6080747024899999E-4</v>
      </c>
      <c r="P188" s="625">
        <v>3.2878104343299998E-4</v>
      </c>
      <c r="Q188" s="625">
        <v>2.9870771040099898E-4</v>
      </c>
      <c r="R188" s="625">
        <v>2.7025214144099999E-4</v>
      </c>
      <c r="S188" s="625">
        <v>2.4988690057700002E-4</v>
      </c>
      <c r="T188" s="625">
        <v>2.45672531728999E-4</v>
      </c>
      <c r="U188" s="625">
        <v>2.40479750856E-4</v>
      </c>
      <c r="V188" s="625">
        <v>2.3464542403800001E-4</v>
      </c>
      <c r="W188" s="625">
        <v>2.2846100202699999E-4</v>
      </c>
      <c r="X188" s="625">
        <v>2.2203622976299999E-4</v>
      </c>
      <c r="Y188" s="625">
        <v>2.15526362588E-4</v>
      </c>
      <c r="Z188" s="142" t="s">
        <v>1675</v>
      </c>
    </row>
    <row r="189" spans="1:26">
      <c r="A189" t="s">
        <v>1311</v>
      </c>
      <c r="B189" t="s">
        <v>1278</v>
      </c>
      <c r="C189" t="s">
        <v>1722</v>
      </c>
      <c r="D189" t="s">
        <v>1707</v>
      </c>
      <c r="E189">
        <v>3.1597291979999901E-3</v>
      </c>
      <c r="F189">
        <v>3.6193440389999899E-3</v>
      </c>
      <c r="G189">
        <v>4.6584413412799897E-3</v>
      </c>
      <c r="H189">
        <v>5.1860426681670001E-3</v>
      </c>
      <c r="I189">
        <v>5.94475712744999E-3</v>
      </c>
      <c r="J189">
        <v>5.5932450290169904E-3</v>
      </c>
      <c r="K189">
        <v>5.1837136146209899E-3</v>
      </c>
      <c r="L189">
        <v>4.8225106197799898E-3</v>
      </c>
      <c r="M189">
        <v>4.4662638999349901E-3</v>
      </c>
      <c r="N189">
        <v>4.1072058068309996E-3</v>
      </c>
      <c r="O189">
        <v>3.7528236020210001E-3</v>
      </c>
      <c r="P189">
        <v>3.4197047763780001E-3</v>
      </c>
      <c r="Q189">
        <v>3.10691249676299E-3</v>
      </c>
      <c r="R189">
        <v>2.8109407799759901E-3</v>
      </c>
      <c r="S189">
        <v>2.5991163634299999E-3</v>
      </c>
      <c r="T189">
        <v>2.5552838237499998E-3</v>
      </c>
      <c r="U189">
        <v>2.5012724101659898E-3</v>
      </c>
      <c r="V189">
        <v>2.440588493041E-3</v>
      </c>
      <c r="W189">
        <v>2.3762631226410002E-3</v>
      </c>
      <c r="X189">
        <v>2.30943926484999E-3</v>
      </c>
      <c r="Y189">
        <v>2.2417291612270001E-3</v>
      </c>
      <c r="Z189" s="142" t="s">
        <v>1675</v>
      </c>
    </row>
    <row r="190" spans="1:26">
      <c r="A190" t="s">
        <v>1311</v>
      </c>
      <c r="B190" t="s">
        <v>1278</v>
      </c>
      <c r="C190" t="s">
        <v>1722</v>
      </c>
      <c r="D190" t="s">
        <v>1706</v>
      </c>
      <c r="E190">
        <v>1.2654412585999899E-3</v>
      </c>
      <c r="F190">
        <v>2.6096113990000001E-3</v>
      </c>
      <c r="G190">
        <v>3.6041773589999999E-3</v>
      </c>
      <c r="H190">
        <v>3.9113744589999904E-3</v>
      </c>
      <c r="I190">
        <v>3.9760443990000003E-3</v>
      </c>
      <c r="J190">
        <v>4.066518308734E-3</v>
      </c>
      <c r="K190">
        <v>4.1816550905150003E-3</v>
      </c>
      <c r="L190">
        <v>4.2874069876639997E-3</v>
      </c>
      <c r="M190">
        <v>4.365973029958E-3</v>
      </c>
      <c r="N190">
        <v>4.4112489739049901E-3</v>
      </c>
      <c r="O190">
        <v>4.4295101879070001E-3</v>
      </c>
      <c r="P190">
        <v>4.4368298472109904E-3</v>
      </c>
      <c r="Q190">
        <v>4.4288446457209996E-3</v>
      </c>
      <c r="R190">
        <v>4.3977066179399999E-3</v>
      </c>
      <c r="S190">
        <v>4.3459309914389999E-3</v>
      </c>
      <c r="T190">
        <v>4.2726333282259998E-3</v>
      </c>
      <c r="U190">
        <v>4.1823287603830004E-3</v>
      </c>
      <c r="V190">
        <v>4.080855309273E-3</v>
      </c>
      <c r="W190">
        <v>3.9732994794019899E-3</v>
      </c>
      <c r="X190">
        <v>3.861563409003E-3</v>
      </c>
      <c r="Y190">
        <v>3.7483462712559899E-3</v>
      </c>
      <c r="Z190" s="142" t="s">
        <v>1675</v>
      </c>
    </row>
    <row r="191" spans="1:26">
      <c r="A191" t="s">
        <v>1311</v>
      </c>
      <c r="B191" t="s">
        <v>1278</v>
      </c>
      <c r="C191" t="s">
        <v>1722</v>
      </c>
      <c r="D191" t="s">
        <v>1705</v>
      </c>
      <c r="E191" s="625">
        <v>4.3542167989699999E-4</v>
      </c>
      <c r="F191" s="625">
        <v>4.9871014000400001E-4</v>
      </c>
      <c r="G191" s="625">
        <v>6.4188761525299899E-4</v>
      </c>
      <c r="H191" s="625">
        <v>7.1458722682999905E-4</v>
      </c>
      <c r="I191" s="625">
        <v>8.1913056661699903E-4</v>
      </c>
      <c r="J191" s="625">
        <v>7.7069395466600004E-4</v>
      </c>
      <c r="K191" s="625">
        <v>7.1426543965499899E-4</v>
      </c>
      <c r="L191" s="625">
        <v>6.6449488595400001E-4</v>
      </c>
      <c r="M191" s="625">
        <v>6.1540840967200001E-4</v>
      </c>
      <c r="N191" s="625">
        <v>5.6593345436899904E-4</v>
      </c>
      <c r="O191" s="625">
        <v>5.1710227023200005E-4</v>
      </c>
      <c r="P191" s="625">
        <v>4.7120272142500003E-4</v>
      </c>
      <c r="Q191" s="625">
        <v>4.2810223552599901E-4</v>
      </c>
      <c r="R191" s="625">
        <v>3.8732064109000001E-4</v>
      </c>
      <c r="S191" s="625">
        <v>3.5813267721799999E-4</v>
      </c>
      <c r="T191" s="625">
        <v>3.5209320720299997E-4</v>
      </c>
      <c r="U191" s="625">
        <v>3.4465121960200001E-4</v>
      </c>
      <c r="V191" s="625">
        <v>3.36289635748999E-4</v>
      </c>
      <c r="W191" s="625">
        <v>3.2742606478399899E-4</v>
      </c>
      <c r="X191" s="625">
        <v>3.1821818111599898E-4</v>
      </c>
      <c r="Y191" s="625">
        <v>3.0888834340199998E-4</v>
      </c>
      <c r="Z191" s="142" t="s">
        <v>1675</v>
      </c>
    </row>
    <row r="192" spans="1:26">
      <c r="A192" t="s">
        <v>1311</v>
      </c>
      <c r="B192" t="s">
        <v>1278</v>
      </c>
      <c r="C192" t="s">
        <v>1722</v>
      </c>
      <c r="D192" t="s">
        <v>1704</v>
      </c>
      <c r="E192" s="625">
        <v>3.2201559979999899E-4</v>
      </c>
      <c r="F192" s="625">
        <v>3.6882089989999898E-4</v>
      </c>
      <c r="G192" s="625">
        <v>6.3947211654799899E-4</v>
      </c>
      <c r="H192" s="625">
        <v>7.1189838404700002E-4</v>
      </c>
      <c r="I192" s="625">
        <v>8.1604873724299895E-4</v>
      </c>
      <c r="J192" s="625">
        <v>7.6779567547599896E-4</v>
      </c>
      <c r="K192" s="625">
        <v>7.1157893291699901E-4</v>
      </c>
      <c r="L192" s="625">
        <v>6.6199527872799996E-4</v>
      </c>
      <c r="M192" s="625">
        <v>6.13092798052E-4</v>
      </c>
      <c r="N192" s="625">
        <v>5.6380414813599902E-4</v>
      </c>
      <c r="O192" s="625">
        <v>5.1515680365700001E-4</v>
      </c>
      <c r="P192" s="625">
        <v>4.6942947900399998E-4</v>
      </c>
      <c r="Q192" s="625">
        <v>4.26491658015E-4</v>
      </c>
      <c r="R192" s="625">
        <v>3.8586350800399999E-4</v>
      </c>
      <c r="S192" s="625">
        <v>3.5678596425099901E-4</v>
      </c>
      <c r="T192" s="625">
        <v>3.5076833544099898E-4</v>
      </c>
      <c r="U192" s="625">
        <v>3.4335450152799999E-4</v>
      </c>
      <c r="V192" s="625">
        <v>3.3502462416599998E-4</v>
      </c>
      <c r="W192" s="625">
        <v>3.2619437291100001E-4</v>
      </c>
      <c r="X192" s="625">
        <v>3.1702090788800002E-4</v>
      </c>
      <c r="Y192" s="625">
        <v>3.0772613066299998E-4</v>
      </c>
      <c r="Z192" s="142" t="s">
        <v>1675</v>
      </c>
    </row>
    <row r="193" spans="1:26">
      <c r="A193" t="s">
        <v>1311</v>
      </c>
      <c r="B193" t="s">
        <v>1278</v>
      </c>
      <c r="C193" t="s">
        <v>1722</v>
      </c>
      <c r="D193" t="s">
        <v>1702</v>
      </c>
      <c r="E193" s="625">
        <v>5.6002579983999998E-5</v>
      </c>
      <c r="F193" s="625">
        <v>6.4142899999999897E-5</v>
      </c>
      <c r="G193" s="625">
        <v>8.2557955249999994E-5</v>
      </c>
      <c r="H193" s="625">
        <v>9.1908402498999897E-5</v>
      </c>
      <c r="I193" s="625">
        <v>1.05354523417999E-4</v>
      </c>
      <c r="J193" s="625">
        <v>9.9124891299999906E-5</v>
      </c>
      <c r="K193" s="625">
        <v>9.1867073499999998E-5</v>
      </c>
      <c r="L193" s="625">
        <v>8.5465725162999997E-5</v>
      </c>
      <c r="M193" s="625">
        <v>7.9152245132999894E-5</v>
      </c>
      <c r="N193" s="625">
        <v>7.2788938055000005E-5</v>
      </c>
      <c r="O193" s="625">
        <v>6.6508411216999994E-5</v>
      </c>
      <c r="P193" s="625">
        <v>6.0604935628000001E-5</v>
      </c>
      <c r="Q193" s="625">
        <v>5.5061435880000002E-5</v>
      </c>
      <c r="R193" s="625">
        <v>4.9815995859999997E-5</v>
      </c>
      <c r="S193" s="625">
        <v>4.6062081352E-5</v>
      </c>
      <c r="T193" s="625">
        <v>4.5285321043999901E-5</v>
      </c>
      <c r="U193" s="625">
        <v>4.4328136437999902E-5</v>
      </c>
      <c r="V193" s="625">
        <v>4.3252682456000002E-5</v>
      </c>
      <c r="W193" s="625">
        <v>4.2112663315999898E-5</v>
      </c>
      <c r="X193" s="625">
        <v>4.0928381995000002E-5</v>
      </c>
      <c r="Y193" s="625">
        <v>3.97284153899999E-5</v>
      </c>
      <c r="Z193" s="142" t="s">
        <v>1675</v>
      </c>
    </row>
    <row r="194" spans="1:26">
      <c r="A194" t="s">
        <v>1311</v>
      </c>
      <c r="B194" t="s">
        <v>1278</v>
      </c>
      <c r="C194" t="s">
        <v>1719</v>
      </c>
      <c r="D194" t="s">
        <v>1721</v>
      </c>
      <c r="E194">
        <v>2.0267600699999999</v>
      </c>
      <c r="F194">
        <v>1.70149916</v>
      </c>
      <c r="G194">
        <v>1.38732115</v>
      </c>
      <c r="H194">
        <v>1.2213467499999999</v>
      </c>
      <c r="I194">
        <v>0.99635669000000004</v>
      </c>
      <c r="J194">
        <v>1.1524994200000001</v>
      </c>
      <c r="K194">
        <v>1.35189826</v>
      </c>
      <c r="L194">
        <v>1.5237547899999999</v>
      </c>
      <c r="M194">
        <v>1.67152642</v>
      </c>
      <c r="N194">
        <v>1.7969830199999901</v>
      </c>
      <c r="O194">
        <v>1.9119858300000001</v>
      </c>
      <c r="P194">
        <v>2.0193408499999999</v>
      </c>
      <c r="Q194">
        <v>2.1119933</v>
      </c>
      <c r="R194">
        <v>2.1846155199999999</v>
      </c>
      <c r="S194">
        <v>2.2361763799999999</v>
      </c>
      <c r="T194">
        <v>2.2669868200000001</v>
      </c>
      <c r="U194">
        <v>2.2787993900000001</v>
      </c>
      <c r="V194">
        <v>2.2753417699999998</v>
      </c>
      <c r="W194">
        <v>2.2600869700000001</v>
      </c>
      <c r="X194">
        <v>2.23545185</v>
      </c>
      <c r="Y194">
        <v>2.20396451</v>
      </c>
      <c r="Z194" s="142" t="s">
        <v>1675</v>
      </c>
    </row>
    <row r="195" spans="1:26">
      <c r="A195" t="s">
        <v>1311</v>
      </c>
      <c r="B195" t="s">
        <v>1278</v>
      </c>
      <c r="C195" t="s">
        <v>1719</v>
      </c>
      <c r="D195" t="s">
        <v>1701</v>
      </c>
      <c r="E195">
        <v>2.9209781000000001E-2</v>
      </c>
      <c r="F195">
        <v>2.55191881E-2</v>
      </c>
      <c r="G195">
        <v>2.1000953699999901E-2</v>
      </c>
      <c r="H195">
        <v>1.93417236999999E-2</v>
      </c>
      <c r="I195">
        <v>1.54171227999999E-2</v>
      </c>
      <c r="J195">
        <v>1.7833209199999998E-2</v>
      </c>
      <c r="K195">
        <v>2.0918596099999999E-2</v>
      </c>
      <c r="L195">
        <v>2.3577813E-2</v>
      </c>
      <c r="M195">
        <v>2.5864379999999999E-2</v>
      </c>
      <c r="N195">
        <v>2.780558E-2</v>
      </c>
      <c r="O195">
        <v>2.9585119999999999E-2</v>
      </c>
      <c r="P195">
        <v>3.1246344999999998E-2</v>
      </c>
      <c r="Q195">
        <v>3.2679898999999998E-2</v>
      </c>
      <c r="R195">
        <v>3.3803636999999997E-2</v>
      </c>
      <c r="S195">
        <v>3.4601479999999997E-2</v>
      </c>
      <c r="T195">
        <v>3.5078219000000001E-2</v>
      </c>
      <c r="U195">
        <v>3.5261041E-2</v>
      </c>
      <c r="V195">
        <v>3.5207519999999999E-2</v>
      </c>
      <c r="W195">
        <v>3.4971445999999899E-2</v>
      </c>
      <c r="X195">
        <v>3.4590292999999897E-2</v>
      </c>
      <c r="Y195">
        <v>3.4102972999999898E-2</v>
      </c>
      <c r="Z195" s="142" t="s">
        <v>1675</v>
      </c>
    </row>
    <row r="196" spans="1:26">
      <c r="A196" t="s">
        <v>1311</v>
      </c>
      <c r="B196" t="s">
        <v>1278</v>
      </c>
      <c r="C196" t="s">
        <v>1719</v>
      </c>
      <c r="D196" t="s">
        <v>1709</v>
      </c>
      <c r="E196">
        <v>0.21033200699999899</v>
      </c>
      <c r="F196">
        <v>0.198817621</v>
      </c>
      <c r="G196">
        <v>0.16273383199999999</v>
      </c>
      <c r="H196">
        <v>0.15112284400000001</v>
      </c>
      <c r="I196">
        <v>0.128987934</v>
      </c>
      <c r="J196">
        <v>0.14989792699999999</v>
      </c>
      <c r="K196">
        <v>0.17686280300000001</v>
      </c>
      <c r="L196">
        <v>0.20052124999999901</v>
      </c>
      <c r="M196">
        <v>0.22127222899999999</v>
      </c>
      <c r="N196">
        <v>0.23929892</v>
      </c>
      <c r="O196">
        <v>0.25491817</v>
      </c>
      <c r="P196">
        <v>0.26923127999999902</v>
      </c>
      <c r="Q196">
        <v>0.28158381999999998</v>
      </c>
      <c r="R196">
        <v>0.29126656000000001</v>
      </c>
      <c r="S196">
        <v>0.29814062000000002</v>
      </c>
      <c r="T196">
        <v>0.30224909</v>
      </c>
      <c r="U196">
        <v>0.30382405000000001</v>
      </c>
      <c r="V196">
        <v>0.30336257</v>
      </c>
      <c r="W196">
        <v>0.30132911000000001</v>
      </c>
      <c r="X196">
        <v>0.298044789999999</v>
      </c>
      <c r="Y196">
        <v>0.29384665999999998</v>
      </c>
      <c r="Z196" s="142" t="s">
        <v>1675</v>
      </c>
    </row>
    <row r="197" spans="1:26">
      <c r="A197" t="s">
        <v>1311</v>
      </c>
      <c r="B197" t="s">
        <v>1278</v>
      </c>
      <c r="C197" t="s">
        <v>1719</v>
      </c>
      <c r="D197" t="s">
        <v>1720</v>
      </c>
      <c r="E197">
        <v>1.7190418200000002E-2</v>
      </c>
      <c r="F197">
        <v>2.1640036899999899E-2</v>
      </c>
      <c r="G197">
        <v>1.9721743899999901E-2</v>
      </c>
      <c r="H197">
        <v>1.8449269099999999E-2</v>
      </c>
      <c r="I197">
        <v>1.61375648E-2</v>
      </c>
      <c r="J197">
        <v>1.8753570300000001E-2</v>
      </c>
      <c r="K197">
        <v>2.21271226E-2</v>
      </c>
      <c r="L197">
        <v>2.50870159999999E-2</v>
      </c>
      <c r="M197">
        <v>2.7683142000000001E-2</v>
      </c>
      <c r="N197">
        <v>2.9938502999999901E-2</v>
      </c>
      <c r="O197">
        <v>3.1892510999999998E-2</v>
      </c>
      <c r="P197">
        <v>3.3683207E-2</v>
      </c>
      <c r="Q197">
        <v>3.5228626999999998E-2</v>
      </c>
      <c r="R197">
        <v>3.6440051000000001E-2</v>
      </c>
      <c r="S197">
        <v>3.7300097999999997E-2</v>
      </c>
      <c r="T197">
        <v>3.7813959000000001E-2</v>
      </c>
      <c r="U197">
        <v>3.8011099E-2</v>
      </c>
      <c r="V197">
        <v>3.7953363999999899E-2</v>
      </c>
      <c r="W197">
        <v>3.7698880999999997E-2</v>
      </c>
      <c r="X197">
        <v>3.728803E-2</v>
      </c>
      <c r="Y197">
        <v>3.6762812999999998E-2</v>
      </c>
      <c r="Z197" s="142" t="s">
        <v>1675</v>
      </c>
    </row>
    <row r="198" spans="1:26">
      <c r="A198" t="s">
        <v>1311</v>
      </c>
      <c r="B198" t="s">
        <v>1278</v>
      </c>
      <c r="C198" t="s">
        <v>1719</v>
      </c>
      <c r="D198" t="s">
        <v>1706</v>
      </c>
      <c r="E198">
        <v>1.34198696E-2</v>
      </c>
      <c r="F198">
        <v>1.17186833999999E-2</v>
      </c>
      <c r="G198">
        <v>9.6361455000000002E-3</v>
      </c>
      <c r="H198">
        <v>8.4254755999999993E-3</v>
      </c>
      <c r="I198">
        <v>7.1532580999999996E-3</v>
      </c>
      <c r="J198">
        <v>8.3128473000000005E-3</v>
      </c>
      <c r="K198">
        <v>9.80824449999999E-3</v>
      </c>
      <c r="L198">
        <v>1.1120264100000001E-2</v>
      </c>
      <c r="M198">
        <v>1.2271033000000001E-2</v>
      </c>
      <c r="N198">
        <v>1.32707440999999E-2</v>
      </c>
      <c r="O198">
        <v>1.4136914800000001E-2</v>
      </c>
      <c r="P198">
        <v>1.4930689400000001E-2</v>
      </c>
      <c r="Q198">
        <v>1.56157276E-2</v>
      </c>
      <c r="R198">
        <v>1.6152691999999899E-2</v>
      </c>
      <c r="S198">
        <v>1.6533931799999999E-2</v>
      </c>
      <c r="T198">
        <v>1.6761734699999999E-2</v>
      </c>
      <c r="U198">
        <v>1.68490767E-2</v>
      </c>
      <c r="V198">
        <v>1.6823506499999901E-2</v>
      </c>
      <c r="W198">
        <v>1.6710720700000001E-2</v>
      </c>
      <c r="X198">
        <v>1.6528571699999901E-2</v>
      </c>
      <c r="Y198">
        <v>1.6295756799999998E-2</v>
      </c>
      <c r="Z198" s="142" t="s">
        <v>1675</v>
      </c>
    </row>
    <row r="199" spans="1:26">
      <c r="A199" t="s">
        <v>1311</v>
      </c>
      <c r="B199" t="s">
        <v>1278</v>
      </c>
      <c r="C199" t="s">
        <v>1364</v>
      </c>
      <c r="D199" t="s">
        <v>1714</v>
      </c>
      <c r="E199" s="625">
        <v>5.08797999819999E-5</v>
      </c>
      <c r="F199" s="625">
        <v>1.17069759999999E-4</v>
      </c>
      <c r="G199" s="625">
        <v>1.4693049909399999E-4</v>
      </c>
      <c r="H199" s="625">
        <v>1.35098889002E-4</v>
      </c>
      <c r="I199" s="625">
        <v>1.5496136958799899E-4</v>
      </c>
      <c r="J199" s="625">
        <v>1.4763556454100001E-4</v>
      </c>
      <c r="K199" s="625">
        <v>1.38772640827E-4</v>
      </c>
      <c r="L199" s="625">
        <v>1.3238815639200001E-4</v>
      </c>
      <c r="M199" s="625">
        <v>1.2590434756100001E-4</v>
      </c>
      <c r="N199" s="625">
        <v>1.20378231792E-4</v>
      </c>
      <c r="O199" s="625">
        <v>1.15929892946E-4</v>
      </c>
      <c r="P199" s="625">
        <v>1.06074771145999E-4</v>
      </c>
      <c r="Q199" s="625">
        <v>9.7943629207E-5</v>
      </c>
      <c r="R199" s="625">
        <v>9.0228312496999906E-5</v>
      </c>
      <c r="S199" s="625">
        <v>8.5410276254999898E-5</v>
      </c>
      <c r="T199" s="625">
        <v>8.6239119636999904E-5</v>
      </c>
      <c r="U199" s="625">
        <v>8.7173136052999894E-5</v>
      </c>
      <c r="V199" s="625">
        <v>8.8341676035999994E-5</v>
      </c>
      <c r="W199" s="625">
        <v>8.9640062339999999E-5</v>
      </c>
      <c r="X199" s="625">
        <v>9.0896955614999897E-5</v>
      </c>
      <c r="Y199" s="625">
        <v>9.1952329941999899E-5</v>
      </c>
      <c r="Z199" s="142" t="s">
        <v>1675</v>
      </c>
    </row>
    <row r="200" spans="1:26">
      <c r="A200" t="s">
        <v>1311</v>
      </c>
      <c r="B200" t="s">
        <v>1278</v>
      </c>
      <c r="C200" t="s">
        <v>1364</v>
      </c>
      <c r="D200" t="s">
        <v>1713</v>
      </c>
      <c r="E200" s="625">
        <v>3.9483057995999901E-4</v>
      </c>
      <c r="F200" s="625">
        <v>9.0846331997799905E-4</v>
      </c>
      <c r="G200">
        <v>1.3212319038449999E-3</v>
      </c>
      <c r="H200">
        <v>1.2148383672369999E-3</v>
      </c>
      <c r="I200">
        <v>1.3934481543129899E-3</v>
      </c>
      <c r="J200">
        <v>1.3275715685569899E-3</v>
      </c>
      <c r="K200">
        <v>1.2478747525659999E-3</v>
      </c>
      <c r="L200">
        <v>1.190464091441E-3</v>
      </c>
      <c r="M200">
        <v>1.1321593923279999E-3</v>
      </c>
      <c r="N200">
        <v>1.0824685979919999E-3</v>
      </c>
      <c r="O200">
        <v>1.0424673626369999E-3</v>
      </c>
      <c r="P200" s="625">
        <v>9.5384942498799997E-4</v>
      </c>
      <c r="Q200" s="625">
        <v>8.80730735514E-4</v>
      </c>
      <c r="R200" s="625">
        <v>8.1135257803499996E-4</v>
      </c>
      <c r="S200" s="625">
        <v>7.6802775830899905E-4</v>
      </c>
      <c r="T200" s="625">
        <v>7.7548214780499901E-4</v>
      </c>
      <c r="U200" s="625">
        <v>7.8388015784399995E-4</v>
      </c>
      <c r="V200" s="625">
        <v>7.9438820851299901E-4</v>
      </c>
      <c r="W200" s="625">
        <v>8.0606465305799895E-4</v>
      </c>
      <c r="X200" s="625">
        <v>8.1736718221799996E-4</v>
      </c>
      <c r="Y200" s="625">
        <v>8.2685509428700001E-4</v>
      </c>
      <c r="Z200" s="142" t="s">
        <v>1675</v>
      </c>
    </row>
    <row r="201" spans="1:26">
      <c r="A201" t="s">
        <v>1311</v>
      </c>
      <c r="B201" t="s">
        <v>1278</v>
      </c>
      <c r="C201" t="s">
        <v>1364</v>
      </c>
      <c r="D201" t="s">
        <v>1712</v>
      </c>
      <c r="E201">
        <v>6.9197148703089998E-3</v>
      </c>
      <c r="F201">
        <v>1.5921532800003899E-2</v>
      </c>
      <c r="G201">
        <v>2.315561711489E-2</v>
      </c>
      <c r="H201">
        <v>2.1291010086119999E-2</v>
      </c>
      <c r="I201">
        <v>2.4421262457559999E-2</v>
      </c>
      <c r="J201">
        <v>2.3266742221699999E-2</v>
      </c>
      <c r="K201">
        <v>2.1869968177404001E-2</v>
      </c>
      <c r="L201">
        <v>2.0863790003279901E-2</v>
      </c>
      <c r="M201">
        <v>1.9841968134357998E-2</v>
      </c>
      <c r="N201">
        <v>1.8971105002242E-2</v>
      </c>
      <c r="O201">
        <v>1.8270071964290001E-2</v>
      </c>
      <c r="P201">
        <v>1.6716934776935002E-2</v>
      </c>
      <c r="Q201">
        <v>1.543549493145E-2</v>
      </c>
      <c r="R201">
        <v>1.4219593153719999E-2</v>
      </c>
      <c r="S201">
        <v>1.346028364908E-2</v>
      </c>
      <c r="T201">
        <v>1.35909370467199E-2</v>
      </c>
      <c r="U201">
        <v>1.373810606029E-2</v>
      </c>
      <c r="V201">
        <v>1.3922277705769899E-2</v>
      </c>
      <c r="W201">
        <v>1.4126913117639899E-2</v>
      </c>
      <c r="X201">
        <v>1.432497805421E-2</v>
      </c>
      <c r="Y201">
        <v>1.44912779245699E-2</v>
      </c>
      <c r="Z201" s="142" t="s">
        <v>1675</v>
      </c>
    </row>
    <row r="202" spans="1:26">
      <c r="A202" t="s">
        <v>1311</v>
      </c>
      <c r="B202" t="s">
        <v>1278</v>
      </c>
      <c r="C202" t="s">
        <v>1364</v>
      </c>
      <c r="D202" t="s">
        <v>1711</v>
      </c>
      <c r="E202" s="625">
        <v>1.71552198699999E-4</v>
      </c>
      <c r="F202" s="625">
        <v>3.9473625996E-4</v>
      </c>
      <c r="G202" s="625">
        <v>5.7408855726000002E-4</v>
      </c>
      <c r="H202" s="625">
        <v>5.2785986994699995E-4</v>
      </c>
      <c r="I202" s="625">
        <v>6.0546750233200005E-4</v>
      </c>
      <c r="J202" s="625">
        <v>5.7684379075600002E-4</v>
      </c>
      <c r="K202" s="625">
        <v>5.4221380424799995E-4</v>
      </c>
      <c r="L202" s="625">
        <v>5.1726825373599997E-4</v>
      </c>
      <c r="M202" s="625">
        <v>4.9193491965299999E-4</v>
      </c>
      <c r="N202" s="625">
        <v>4.7034355886799899E-4</v>
      </c>
      <c r="O202" s="625">
        <v>4.5296325775499901E-4</v>
      </c>
      <c r="P202" s="625">
        <v>4.1445681697699902E-4</v>
      </c>
      <c r="Q202" s="625">
        <v>3.8268666689000001E-4</v>
      </c>
      <c r="R202" s="625">
        <v>3.52540681807E-4</v>
      </c>
      <c r="S202" s="625">
        <v>3.3371540102300002E-4</v>
      </c>
      <c r="T202" s="625">
        <v>3.36954730063E-4</v>
      </c>
      <c r="U202" s="625">
        <v>3.4060351677200001E-4</v>
      </c>
      <c r="V202" s="625">
        <v>3.4516944623799999E-4</v>
      </c>
      <c r="W202" s="625">
        <v>3.5024348332900001E-4</v>
      </c>
      <c r="X202" s="625">
        <v>3.5515374199199902E-4</v>
      </c>
      <c r="Y202" s="625">
        <v>3.59276995768999E-4</v>
      </c>
      <c r="Z202" s="142" t="s">
        <v>1675</v>
      </c>
    </row>
    <row r="203" spans="1:26">
      <c r="A203" t="s">
        <v>1311</v>
      </c>
      <c r="B203" t="s">
        <v>1278</v>
      </c>
      <c r="C203" t="s">
        <v>1364</v>
      </c>
      <c r="D203" t="s">
        <v>1701</v>
      </c>
      <c r="E203">
        <v>3.2235494993990001E-3</v>
      </c>
      <c r="F203">
        <v>1.3581379699997899E-2</v>
      </c>
      <c r="G203">
        <v>1.9912014730399899E-2</v>
      </c>
      <c r="H203">
        <v>2.6363016697029899E-2</v>
      </c>
      <c r="I203">
        <v>2.7357031094979899E-2</v>
      </c>
      <c r="J203">
        <v>2.810996177968E-2</v>
      </c>
      <c r="K203">
        <v>2.9027532474660001E-2</v>
      </c>
      <c r="L203">
        <v>3.021452730624E-2</v>
      </c>
      <c r="M203">
        <v>3.1276892772999998E-2</v>
      </c>
      <c r="N203">
        <v>3.2521148588413901E-2</v>
      </c>
      <c r="O203">
        <v>3.4348157908754E-2</v>
      </c>
      <c r="P203">
        <v>3.4546607491482903E-2</v>
      </c>
      <c r="Q203">
        <v>3.5046709325130002E-2</v>
      </c>
      <c r="R203">
        <v>3.5434540780449997E-2</v>
      </c>
      <c r="S203">
        <v>3.5848901772959997E-2</v>
      </c>
      <c r="T203">
        <v>3.6196793032389998E-2</v>
      </c>
      <c r="U203">
        <v>3.6588818567839999E-2</v>
      </c>
      <c r="V203">
        <v>3.707926699275E-2</v>
      </c>
      <c r="W203">
        <v>3.7624266369979897E-2</v>
      </c>
      <c r="X203">
        <v>3.8151773213199999E-2</v>
      </c>
      <c r="Y203">
        <v>3.8594773773239999E-2</v>
      </c>
      <c r="Z203" s="142" t="s">
        <v>1675</v>
      </c>
    </row>
    <row r="204" spans="1:26">
      <c r="A204" t="s">
        <v>1311</v>
      </c>
      <c r="B204" t="s">
        <v>1278</v>
      </c>
      <c r="C204" t="s">
        <v>1364</v>
      </c>
      <c r="D204" t="s">
        <v>1710</v>
      </c>
      <c r="E204" s="625">
        <v>6.7835199979999901E-6</v>
      </c>
      <c r="F204" s="625">
        <v>1.5608699999999998E-5</v>
      </c>
      <c r="G204" s="625">
        <v>2.2700648593E-5</v>
      </c>
      <c r="H204" s="625">
        <v>2.0872675536999999E-5</v>
      </c>
      <c r="I204" s="625">
        <v>2.3941436490000001E-5</v>
      </c>
      <c r="J204" s="625">
        <v>2.2809576428999901E-5</v>
      </c>
      <c r="K204" s="625">
        <v>2.1440235575999901E-5</v>
      </c>
      <c r="L204" s="625">
        <v>2.0453819755000001E-5</v>
      </c>
      <c r="M204" s="625">
        <v>1.9452090922999899E-5</v>
      </c>
      <c r="N204" s="625">
        <v>1.8598321930999999E-5</v>
      </c>
      <c r="O204" s="625">
        <v>1.79110510419999E-5</v>
      </c>
      <c r="P204" s="625">
        <v>1.6388363890000001E-5</v>
      </c>
      <c r="Q204" s="625">
        <v>1.5132094197E-5</v>
      </c>
      <c r="R204" s="625">
        <v>1.3940102711000001E-5</v>
      </c>
      <c r="S204" s="625">
        <v>1.31957218409999E-5</v>
      </c>
      <c r="T204" s="625">
        <v>1.3323799743E-5</v>
      </c>
      <c r="U204" s="625">
        <v>1.3468082071000001E-5</v>
      </c>
      <c r="V204" s="625">
        <v>1.3648619945000001E-5</v>
      </c>
      <c r="W204" s="625">
        <v>1.3849235544999899E-5</v>
      </c>
      <c r="X204" s="625">
        <v>1.4043402382E-5</v>
      </c>
      <c r="Y204" s="625">
        <v>1.4206444957E-5</v>
      </c>
      <c r="Z204" s="142" t="s">
        <v>1675</v>
      </c>
    </row>
    <row r="205" spans="1:26">
      <c r="A205" t="s">
        <v>1311</v>
      </c>
      <c r="B205" t="s">
        <v>1278</v>
      </c>
      <c r="C205" t="s">
        <v>1364</v>
      </c>
      <c r="D205" t="s">
        <v>1709</v>
      </c>
      <c r="E205">
        <v>5.3178627646989898E-2</v>
      </c>
      <c r="F205">
        <v>0.190783809001</v>
      </c>
      <c r="G205">
        <v>0.25415776955389902</v>
      </c>
      <c r="H205">
        <v>0.29684901767999999</v>
      </c>
      <c r="I205">
        <v>0.3268409353799</v>
      </c>
      <c r="J205">
        <v>0.33849023289109897</v>
      </c>
      <c r="K205">
        <v>0.35302643687890001</v>
      </c>
      <c r="L205">
        <v>0.37116476094739997</v>
      </c>
      <c r="M205">
        <v>0.388126510437099</v>
      </c>
      <c r="N205">
        <v>0.40771652512689999</v>
      </c>
      <c r="O205">
        <v>0.43150929272342903</v>
      </c>
      <c r="P205">
        <v>0.43400147524320998</v>
      </c>
      <c r="Q205">
        <v>0.44028449778469902</v>
      </c>
      <c r="R205">
        <v>0.445157282612899</v>
      </c>
      <c r="S205">
        <v>0.45036289449539901</v>
      </c>
      <c r="T205">
        <v>0.45473422480979903</v>
      </c>
      <c r="U205">
        <v>0.45965869508589902</v>
      </c>
      <c r="V205">
        <v>0.465820589463599</v>
      </c>
      <c r="W205">
        <v>0.47266669796299998</v>
      </c>
      <c r="X205">
        <v>0.47929402470470001</v>
      </c>
      <c r="Y205">
        <v>0.48485845004729999</v>
      </c>
      <c r="Z205" s="142" t="s">
        <v>1675</v>
      </c>
    </row>
    <row r="206" spans="1:26">
      <c r="A206" t="s">
        <v>1311</v>
      </c>
      <c r="B206" t="s">
        <v>1278</v>
      </c>
      <c r="C206" t="s">
        <v>1364</v>
      </c>
      <c r="D206" t="s">
        <v>1708</v>
      </c>
      <c r="E206" s="625">
        <v>1.4721330000000001E-4</v>
      </c>
      <c r="F206" s="625">
        <v>3.3872254053199998E-4</v>
      </c>
      <c r="G206" s="625">
        <v>4.9262467846299997E-4</v>
      </c>
      <c r="H206" s="625">
        <v>4.5295572305300002E-4</v>
      </c>
      <c r="I206" s="625">
        <v>5.1955024837599905E-4</v>
      </c>
      <c r="J206" s="625">
        <v>4.9498828268899995E-4</v>
      </c>
      <c r="K206" s="625">
        <v>4.6527232465599997E-4</v>
      </c>
      <c r="L206" s="625">
        <v>4.4386700532200003E-4</v>
      </c>
      <c r="M206" s="625">
        <v>4.2212854281199898E-4</v>
      </c>
      <c r="N206" s="625">
        <v>4.0360038825499998E-4</v>
      </c>
      <c r="O206" s="625">
        <v>3.8868593809799999E-4</v>
      </c>
      <c r="P206" s="625">
        <v>3.5564448363900001E-4</v>
      </c>
      <c r="Q206" s="625">
        <v>3.2838246950700001E-4</v>
      </c>
      <c r="R206" s="625">
        <v>3.0251469772700002E-4</v>
      </c>
      <c r="S206" s="625">
        <v>2.8636082723200001E-4</v>
      </c>
      <c r="T206" s="625">
        <v>2.8914029118699998E-4</v>
      </c>
      <c r="U206" s="625">
        <v>2.92271361665999E-4</v>
      </c>
      <c r="V206" s="625">
        <v>2.9618941435899902E-4</v>
      </c>
      <c r="W206" s="625">
        <v>3.0054288018599998E-4</v>
      </c>
      <c r="X206" s="625">
        <v>3.0475675981899998E-4</v>
      </c>
      <c r="Y206" s="625">
        <v>3.0829446168499901E-4</v>
      </c>
      <c r="Z206" s="142" t="s">
        <v>1675</v>
      </c>
    </row>
    <row r="207" spans="1:26">
      <c r="A207" t="s">
        <v>1311</v>
      </c>
      <c r="B207" t="s">
        <v>1278</v>
      </c>
      <c r="C207" t="s">
        <v>1364</v>
      </c>
      <c r="D207" t="s">
        <v>1707</v>
      </c>
      <c r="E207">
        <v>1.5310473422220001E-3</v>
      </c>
      <c r="F207">
        <v>3.5231119002969899E-3</v>
      </c>
      <c r="G207">
        <v>5.1238691954629996E-3</v>
      </c>
      <c r="H207">
        <v>4.7112643835080003E-3</v>
      </c>
      <c r="I207">
        <v>5.4039329258569902E-3</v>
      </c>
      <c r="J207">
        <v>5.1484618765780003E-3</v>
      </c>
      <c r="K207">
        <v>4.8393796871389998E-3</v>
      </c>
      <c r="L207">
        <v>4.6167363598889899E-3</v>
      </c>
      <c r="M207">
        <v>4.3906237438110004E-3</v>
      </c>
      <c r="N207">
        <v>4.1979159896459997E-3</v>
      </c>
      <c r="O207">
        <v>4.0427911550449998E-3</v>
      </c>
      <c r="P207">
        <v>3.6991193105029899E-3</v>
      </c>
      <c r="Q207">
        <v>3.4155604225280002E-3</v>
      </c>
      <c r="R207">
        <v>3.1465099213939902E-3</v>
      </c>
      <c r="S207">
        <v>2.9784880711979898E-3</v>
      </c>
      <c r="T207">
        <v>3.0073981376849998E-3</v>
      </c>
      <c r="U207">
        <v>3.0399652346919902E-3</v>
      </c>
      <c r="V207">
        <v>3.08071679082499E-3</v>
      </c>
      <c r="W207">
        <v>3.1259972008549899E-3</v>
      </c>
      <c r="X207">
        <v>3.1698237659609899E-3</v>
      </c>
      <c r="Y207">
        <v>3.2066225048760001E-3</v>
      </c>
      <c r="Z207" s="142" t="s">
        <v>1675</v>
      </c>
    </row>
    <row r="208" spans="1:26">
      <c r="A208" t="s">
        <v>1311</v>
      </c>
      <c r="B208" t="s">
        <v>1278</v>
      </c>
      <c r="C208" t="s">
        <v>1364</v>
      </c>
      <c r="D208" t="s">
        <v>1706</v>
      </c>
      <c r="E208">
        <v>2.6897082996029998E-3</v>
      </c>
      <c r="F208">
        <v>1.1258931600301E-2</v>
      </c>
      <c r="G208">
        <v>1.6389037900002901E-2</v>
      </c>
      <c r="H208">
        <v>1.87522815096E-2</v>
      </c>
      <c r="I208">
        <v>2.0353361650199998E-2</v>
      </c>
      <c r="J208">
        <v>2.10787890631699E-2</v>
      </c>
      <c r="K208">
        <v>2.19839814276599E-2</v>
      </c>
      <c r="L208">
        <v>2.3113531066899999E-2</v>
      </c>
      <c r="M208">
        <v>2.41697850319939E-2</v>
      </c>
      <c r="N208">
        <v>2.5389749000656901E-2</v>
      </c>
      <c r="O208">
        <v>2.68713334870649E-2</v>
      </c>
      <c r="P208">
        <v>2.7026597466224999E-2</v>
      </c>
      <c r="Q208">
        <v>2.7417836697479998E-2</v>
      </c>
      <c r="R208">
        <v>2.7721269134229998E-2</v>
      </c>
      <c r="S208">
        <v>2.8045435887449999E-2</v>
      </c>
      <c r="T208">
        <v>2.8317654408179901E-2</v>
      </c>
      <c r="U208">
        <v>2.8624310441009999E-2</v>
      </c>
      <c r="V208">
        <v>2.9008024308079999E-2</v>
      </c>
      <c r="W208">
        <v>2.9434392848980001E-2</v>
      </c>
      <c r="X208">
        <v>2.98470805835E-2</v>
      </c>
      <c r="Y208">
        <v>3.01935877421E-2</v>
      </c>
      <c r="Z208" s="142" t="s">
        <v>1675</v>
      </c>
    </row>
    <row r="209" spans="1:26">
      <c r="A209" t="s">
        <v>1311</v>
      </c>
      <c r="B209" t="s">
        <v>1278</v>
      </c>
      <c r="C209" t="s">
        <v>1364</v>
      </c>
      <c r="D209" t="s">
        <v>1705</v>
      </c>
      <c r="E209" s="625">
        <v>2.10983098695999E-4</v>
      </c>
      <c r="F209" s="625">
        <v>4.8545079883799901E-4</v>
      </c>
      <c r="G209" s="625">
        <v>7.0601883625299902E-4</v>
      </c>
      <c r="H209" s="625">
        <v>6.4916674621099898E-4</v>
      </c>
      <c r="I209" s="625">
        <v>7.4460930728900004E-4</v>
      </c>
      <c r="J209" s="625">
        <v>7.0940715033599995E-4</v>
      </c>
      <c r="K209" s="625">
        <v>6.6681937737100004E-4</v>
      </c>
      <c r="L209" s="625">
        <v>6.3614113830999899E-4</v>
      </c>
      <c r="M209" s="625">
        <v>6.0498605271900002E-4</v>
      </c>
      <c r="N209" s="625">
        <v>5.7843223842500005E-4</v>
      </c>
      <c r="O209" s="625">
        <v>5.5705766874300001E-4</v>
      </c>
      <c r="P209" s="625">
        <v>5.0970342741499903E-4</v>
      </c>
      <c r="Q209" s="625">
        <v>4.7063126406900001E-4</v>
      </c>
      <c r="R209" s="625">
        <v>4.33558521251E-4</v>
      </c>
      <c r="S209" s="625">
        <v>4.1040653954999999E-4</v>
      </c>
      <c r="T209" s="625">
        <v>4.14390403575999E-4</v>
      </c>
      <c r="U209" s="625">
        <v>4.18877054273E-4</v>
      </c>
      <c r="V209" s="625">
        <v>4.2449226874299899E-4</v>
      </c>
      <c r="W209" s="625">
        <v>4.3073181499099999E-4</v>
      </c>
      <c r="X209" s="625">
        <v>4.3677113254199899E-4</v>
      </c>
      <c r="Y209" s="625">
        <v>4.4184221471100003E-4</v>
      </c>
      <c r="Z209" s="142" t="s">
        <v>1675</v>
      </c>
    </row>
    <row r="210" spans="1:26">
      <c r="A210" t="s">
        <v>1311</v>
      </c>
      <c r="B210" t="s">
        <v>1278</v>
      </c>
      <c r="C210" t="s">
        <v>1364</v>
      </c>
      <c r="D210" t="s">
        <v>1704</v>
      </c>
      <c r="E210" s="625">
        <v>1.5603249999999999E-4</v>
      </c>
      <c r="F210" s="625">
        <v>3.5901454049200001E-4</v>
      </c>
      <c r="G210" s="625">
        <v>7.0336404643499999E-4</v>
      </c>
      <c r="H210" s="625">
        <v>6.4672496312799998E-4</v>
      </c>
      <c r="I210" s="625">
        <v>7.4180925052400005E-4</v>
      </c>
      <c r="J210" s="625">
        <v>7.0673920525800001E-4</v>
      </c>
      <c r="K210" s="625">
        <v>6.6431221428000001E-4</v>
      </c>
      <c r="L210" s="625">
        <v>6.3374881878500004E-4</v>
      </c>
      <c r="M210" s="625">
        <v>6.0271075625000002E-4</v>
      </c>
      <c r="N210" s="625">
        <v>5.7625753285799996E-4</v>
      </c>
      <c r="O210" s="625">
        <v>5.5496324049799902E-4</v>
      </c>
      <c r="P210" s="625">
        <v>5.07786189284999E-4</v>
      </c>
      <c r="Q210" s="625">
        <v>4.68861736134E-4</v>
      </c>
      <c r="R210" s="625">
        <v>4.31927580083E-4</v>
      </c>
      <c r="S210" s="625">
        <v>4.0886273108200002E-4</v>
      </c>
      <c r="T210" s="625">
        <v>4.1283233468900001E-4</v>
      </c>
      <c r="U210" s="625">
        <v>4.1730252196E-4</v>
      </c>
      <c r="V210" s="625">
        <v>4.22896951944E-4</v>
      </c>
      <c r="W210" s="625">
        <v>4.2911262597599998E-4</v>
      </c>
      <c r="X210" s="625">
        <v>4.3512875269000002E-4</v>
      </c>
      <c r="Y210" s="625">
        <v>4.40180339154E-4</v>
      </c>
      <c r="Z210" s="142" t="s">
        <v>1675</v>
      </c>
    </row>
    <row r="211" spans="1:26">
      <c r="A211" t="s">
        <v>1311</v>
      </c>
      <c r="B211" t="s">
        <v>1278</v>
      </c>
      <c r="C211" t="s">
        <v>1364</v>
      </c>
      <c r="D211" t="s">
        <v>1702</v>
      </c>
      <c r="E211" s="625">
        <v>2.7135859996000002E-5</v>
      </c>
      <c r="F211" s="625">
        <v>6.2437420235999995E-5</v>
      </c>
      <c r="G211" s="625">
        <v>9.0806496183999904E-5</v>
      </c>
      <c r="H211" s="625">
        <v>8.3494234912000006E-5</v>
      </c>
      <c r="I211" s="625">
        <v>9.5769892145000003E-5</v>
      </c>
      <c r="J211" s="625">
        <v>9.1242277370000006E-5</v>
      </c>
      <c r="K211" s="625">
        <v>8.5764817741999997E-5</v>
      </c>
      <c r="L211" s="625">
        <v>8.1818836429000004E-5</v>
      </c>
      <c r="M211" s="625">
        <v>7.7811696292999906E-5</v>
      </c>
      <c r="N211" s="625">
        <v>7.4396467376E-5</v>
      </c>
      <c r="O211" s="625">
        <v>7.1647344896999903E-5</v>
      </c>
      <c r="P211" s="625">
        <v>6.5556780095999903E-5</v>
      </c>
      <c r="Q211" s="625">
        <v>6.0531361539999998E-5</v>
      </c>
      <c r="R211" s="625">
        <v>5.5763167374000003E-5</v>
      </c>
      <c r="S211" s="625">
        <v>5.2785289831999902E-5</v>
      </c>
      <c r="T211" s="625">
        <v>5.3297679466999898E-5</v>
      </c>
      <c r="U211" s="625">
        <v>5.3874870827999899E-5</v>
      </c>
      <c r="V211" s="625">
        <v>5.4597132574000002E-5</v>
      </c>
      <c r="W211" s="625">
        <v>5.5399603512999899E-5</v>
      </c>
      <c r="X211" s="625">
        <v>5.6176365192999998E-5</v>
      </c>
      <c r="Y211" s="625">
        <v>5.6828583623999902E-5</v>
      </c>
      <c r="Z211" s="142" t="s">
        <v>1675</v>
      </c>
    </row>
    <row r="212" spans="1:26">
      <c r="A212" t="s">
        <v>1311</v>
      </c>
      <c r="B212" t="s">
        <v>1278</v>
      </c>
      <c r="C212" t="s">
        <v>1718</v>
      </c>
      <c r="D212" t="s">
        <v>1714</v>
      </c>
      <c r="E212" s="625">
        <v>4.5283606001799998E-4</v>
      </c>
      <c r="F212" s="625">
        <v>3.3630632002E-4</v>
      </c>
      <c r="G212" s="625">
        <v>3.5488664389099998E-4</v>
      </c>
      <c r="H212" s="625">
        <v>4.1014611586999899E-4</v>
      </c>
      <c r="I212" s="625">
        <v>4.6895340218799898E-4</v>
      </c>
      <c r="J212" s="625">
        <v>4.6279515742899899E-4</v>
      </c>
      <c r="K212" s="625">
        <v>4.5417680703100001E-4</v>
      </c>
      <c r="L212" s="625">
        <v>4.3464502018899999E-4</v>
      </c>
      <c r="M212" s="625">
        <v>4.1589839850499999E-4</v>
      </c>
      <c r="N212" s="625">
        <v>3.9263549639099998E-4</v>
      </c>
      <c r="O212" s="625">
        <v>3.65501374814E-4</v>
      </c>
      <c r="P212" s="625">
        <v>3.4124582420299898E-4</v>
      </c>
      <c r="Q212" s="625">
        <v>3.17425459837E-4</v>
      </c>
      <c r="R212" s="625">
        <v>2.9348288156399999E-4</v>
      </c>
      <c r="S212" s="625">
        <v>2.7737060746399901E-4</v>
      </c>
      <c r="T212" s="625">
        <v>2.7924879296700001E-4</v>
      </c>
      <c r="U212" s="625">
        <v>2.8004817310199902E-4</v>
      </c>
      <c r="V212" s="625">
        <v>2.8010902807599998E-4</v>
      </c>
      <c r="W212" s="625">
        <v>2.7988439992599899E-4</v>
      </c>
      <c r="X212" s="625">
        <v>2.79225805496E-4</v>
      </c>
      <c r="Y212" s="625">
        <v>2.7838203827799902E-4</v>
      </c>
      <c r="Z212" s="142" t="s">
        <v>1675</v>
      </c>
    </row>
    <row r="213" spans="1:26">
      <c r="A213" t="s">
        <v>1311</v>
      </c>
      <c r="B213" t="s">
        <v>1278</v>
      </c>
      <c r="C213" t="s">
        <v>1718</v>
      </c>
      <c r="D213" t="s">
        <v>1713</v>
      </c>
      <c r="E213">
        <v>3.5140060801999999E-3</v>
      </c>
      <c r="F213">
        <v>2.6097375400999999E-3</v>
      </c>
      <c r="G213">
        <v>3.1912487918090001E-3</v>
      </c>
      <c r="H213">
        <v>3.6881663885279998E-3</v>
      </c>
      <c r="I213">
        <v>4.2169653677139899E-3</v>
      </c>
      <c r="J213">
        <v>4.1616000622900001E-3</v>
      </c>
      <c r="K213">
        <v>4.0841033101499903E-3</v>
      </c>
      <c r="L213">
        <v>3.9084613326950002E-3</v>
      </c>
      <c r="M213">
        <v>3.739882005829E-3</v>
      </c>
      <c r="N213">
        <v>3.5307004643999901E-3</v>
      </c>
      <c r="O213">
        <v>3.2867020901589999E-3</v>
      </c>
      <c r="P213">
        <v>3.0685873859319901E-3</v>
      </c>
      <c r="Q213">
        <v>2.8543864725939999E-3</v>
      </c>
      <c r="R213">
        <v>2.6390924853509998E-3</v>
      </c>
      <c r="S213">
        <v>2.4942032828619998E-3</v>
      </c>
      <c r="T213">
        <v>2.5110925244879899E-3</v>
      </c>
      <c r="U213">
        <v>2.51828246800499E-3</v>
      </c>
      <c r="V213">
        <v>2.5188272909129998E-3</v>
      </c>
      <c r="W213">
        <v>2.5168081263889901E-3</v>
      </c>
      <c r="X213">
        <v>2.5108862847099999E-3</v>
      </c>
      <c r="Y213">
        <v>2.5032989488510001E-3</v>
      </c>
      <c r="Z213" s="142" t="s">
        <v>1675</v>
      </c>
    </row>
    <row r="214" spans="1:26">
      <c r="A214" t="s">
        <v>1311</v>
      </c>
      <c r="B214" t="s">
        <v>1278</v>
      </c>
      <c r="C214" t="s">
        <v>1718</v>
      </c>
      <c r="D214" t="s">
        <v>1712</v>
      </c>
      <c r="E214">
        <v>6.1585696319999897E-2</v>
      </c>
      <c r="F214">
        <v>4.5737678502000001E-2</v>
      </c>
      <c r="G214">
        <v>5.5929087795499897E-2</v>
      </c>
      <c r="H214">
        <v>6.4637965250100002E-2</v>
      </c>
      <c r="I214">
        <v>7.3905634264199896E-2</v>
      </c>
      <c r="J214">
        <v>7.2935232776999898E-2</v>
      </c>
      <c r="K214">
        <v>7.1577066899799993E-2</v>
      </c>
      <c r="L214">
        <v>6.8498846019699994E-2</v>
      </c>
      <c r="M214">
        <v>6.5544329819999997E-2</v>
      </c>
      <c r="N214">
        <v>6.1878201644900002E-2</v>
      </c>
      <c r="O214">
        <v>5.7601968007399897E-2</v>
      </c>
      <c r="P214">
        <v>5.3779415974200002E-2</v>
      </c>
      <c r="Q214">
        <v>5.0025296600499897E-2</v>
      </c>
      <c r="R214">
        <v>4.62521694239399E-2</v>
      </c>
      <c r="S214">
        <v>4.3712877358579899E-2</v>
      </c>
      <c r="T214">
        <v>4.4008853674340001E-2</v>
      </c>
      <c r="U214">
        <v>4.4134805020320002E-2</v>
      </c>
      <c r="V214">
        <v>4.4144426015659897E-2</v>
      </c>
      <c r="W214">
        <v>4.4108972779559899E-2</v>
      </c>
      <c r="X214">
        <v>4.4005222260870003E-2</v>
      </c>
      <c r="Y214">
        <v>4.3872267763449997E-2</v>
      </c>
      <c r="Z214" s="142" t="s">
        <v>1675</v>
      </c>
    </row>
    <row r="215" spans="1:26">
      <c r="A215" t="s">
        <v>1311</v>
      </c>
      <c r="B215" t="s">
        <v>1278</v>
      </c>
      <c r="C215" t="s">
        <v>1718</v>
      </c>
      <c r="D215" t="s">
        <v>1711</v>
      </c>
      <c r="E215">
        <v>1.5268239799840001E-3</v>
      </c>
      <c r="F215">
        <v>1.13395634000399E-3</v>
      </c>
      <c r="G215">
        <v>1.38663042815799E-3</v>
      </c>
      <c r="H215">
        <v>1.60254419997899E-3</v>
      </c>
      <c r="I215">
        <v>1.832317415993E-3</v>
      </c>
      <c r="J215">
        <v>1.8082569125899999E-3</v>
      </c>
      <c r="K215">
        <v>1.77458277690199E-3</v>
      </c>
      <c r="L215">
        <v>1.6982671740309999E-3</v>
      </c>
      <c r="M215">
        <v>1.6250167064869999E-3</v>
      </c>
      <c r="N215">
        <v>1.53412413089E-3</v>
      </c>
      <c r="O215">
        <v>1.42810521941599E-3</v>
      </c>
      <c r="P215">
        <v>1.3333321668329899E-3</v>
      </c>
      <c r="Q215">
        <v>1.2402596354580001E-3</v>
      </c>
      <c r="R215">
        <v>1.1467134493249999E-3</v>
      </c>
      <c r="S215">
        <v>1.0837568192609999E-3</v>
      </c>
      <c r="T215">
        <v>1.0910962728869901E-3</v>
      </c>
      <c r="U215">
        <v>1.0942187191729899E-3</v>
      </c>
      <c r="V215">
        <v>1.094455855645E-3</v>
      </c>
      <c r="W215">
        <v>1.09357846048799E-3</v>
      </c>
      <c r="X215">
        <v>1.0910051405579901E-3</v>
      </c>
      <c r="Y215">
        <v>1.0877088266999901E-3</v>
      </c>
      <c r="Z215" s="142" t="s">
        <v>1675</v>
      </c>
    </row>
    <row r="216" spans="1:26">
      <c r="A216" t="s">
        <v>1311</v>
      </c>
      <c r="B216" t="s">
        <v>1278</v>
      </c>
      <c r="C216" t="s">
        <v>1718</v>
      </c>
      <c r="D216" t="s">
        <v>1701</v>
      </c>
      <c r="E216">
        <v>4.0617645201999897E-3</v>
      </c>
      <c r="F216">
        <v>6.8804018799999899E-3</v>
      </c>
      <c r="G216">
        <v>9.4651550399999992E-3</v>
      </c>
      <c r="H216">
        <v>1.22529538599999E-2</v>
      </c>
      <c r="I216">
        <v>1.13288074400399E-2</v>
      </c>
      <c r="J216">
        <v>1.20577978914999E-2</v>
      </c>
      <c r="K216">
        <v>1.29999381175599E-2</v>
      </c>
      <c r="L216">
        <v>1.3574097889999999E-2</v>
      </c>
      <c r="M216">
        <v>1.4137731742900001E-2</v>
      </c>
      <c r="N216">
        <v>1.45149940787999E-2</v>
      </c>
      <c r="O216">
        <v>1.4818551630099999E-2</v>
      </c>
      <c r="P216">
        <v>1.52079068067299E-2</v>
      </c>
      <c r="Q216">
        <v>1.5542538842949901E-2</v>
      </c>
      <c r="R216">
        <v>1.5771621065040001E-2</v>
      </c>
      <c r="S216">
        <v>1.59307450954599E-2</v>
      </c>
      <c r="T216">
        <v>1.6038618035769999E-2</v>
      </c>
      <c r="U216">
        <v>1.6084531504999899E-2</v>
      </c>
      <c r="V216">
        <v>1.6088021976859899E-2</v>
      </c>
      <c r="W216">
        <v>1.607513214389E-2</v>
      </c>
      <c r="X216">
        <v>1.603729420645E-2</v>
      </c>
      <c r="Y216">
        <v>1.5988845674780001E-2</v>
      </c>
      <c r="Z216" s="142" t="s">
        <v>1675</v>
      </c>
    </row>
    <row r="217" spans="1:26">
      <c r="A217" t="s">
        <v>1311</v>
      </c>
      <c r="B217" t="s">
        <v>1278</v>
      </c>
      <c r="C217" t="s">
        <v>1718</v>
      </c>
      <c r="D217" t="s">
        <v>1710</v>
      </c>
      <c r="E217" s="625">
        <v>6.0377700000000003E-5</v>
      </c>
      <c r="F217" s="625">
        <v>4.4840700004E-5</v>
      </c>
      <c r="G217" s="625">
        <v>5.4832365128999999E-5</v>
      </c>
      <c r="H217" s="625">
        <v>6.3370415830999894E-5</v>
      </c>
      <c r="I217" s="625">
        <v>7.2456462269999906E-5</v>
      </c>
      <c r="J217" s="625">
        <v>7.1505176580999904E-5</v>
      </c>
      <c r="K217" s="625">
        <v>7.0173646424000002E-5</v>
      </c>
      <c r="L217" s="625">
        <v>6.7155690204999995E-5</v>
      </c>
      <c r="M217" s="625">
        <v>6.4259106004999899E-5</v>
      </c>
      <c r="N217" s="625">
        <v>6.0664948074999903E-5</v>
      </c>
      <c r="O217" s="625">
        <v>5.6472592161000001E-5</v>
      </c>
      <c r="P217" s="625">
        <v>5.2724967472999898E-5</v>
      </c>
      <c r="Q217" s="625">
        <v>4.9044506466999897E-5</v>
      </c>
      <c r="R217" s="625">
        <v>4.5345199640999899E-5</v>
      </c>
      <c r="S217" s="625">
        <v>4.2855724888000003E-5</v>
      </c>
      <c r="T217" s="625">
        <v>4.3146002928000002E-5</v>
      </c>
      <c r="U217" s="625">
        <v>4.32695094459999E-5</v>
      </c>
      <c r="V217" s="625">
        <v>4.3278943282999997E-5</v>
      </c>
      <c r="W217" s="625">
        <v>4.3244212405999901E-5</v>
      </c>
      <c r="X217" s="625">
        <v>4.3142448606999999E-5</v>
      </c>
      <c r="Y217" s="625">
        <v>4.3012084968000003E-5</v>
      </c>
      <c r="Z217" s="142" t="s">
        <v>1675</v>
      </c>
    </row>
    <row r="218" spans="1:26">
      <c r="A218" t="s">
        <v>1311</v>
      </c>
      <c r="B218" t="s">
        <v>1278</v>
      </c>
      <c r="C218" t="s">
        <v>1718</v>
      </c>
      <c r="D218" t="s">
        <v>1709</v>
      </c>
      <c r="E218">
        <v>6.7006733580000005E-2</v>
      </c>
      <c r="F218">
        <v>9.6652018899999997E-2</v>
      </c>
      <c r="G218">
        <v>0.12081351459999901</v>
      </c>
      <c r="H218">
        <v>0.13796884449719901</v>
      </c>
      <c r="I218">
        <v>0.13534795329729901</v>
      </c>
      <c r="J218">
        <v>0.14519561414179999</v>
      </c>
      <c r="K218">
        <v>0.15810229809609999</v>
      </c>
      <c r="L218">
        <v>0.16674853900459899</v>
      </c>
      <c r="M218">
        <v>0.175440117144499</v>
      </c>
      <c r="N218">
        <v>0.181974239047899</v>
      </c>
      <c r="O218">
        <v>0.18616271189279901</v>
      </c>
      <c r="P218">
        <v>0.19105411092819999</v>
      </c>
      <c r="Q218">
        <v>0.19525802895489999</v>
      </c>
      <c r="R218">
        <v>0.19813606754480001</v>
      </c>
      <c r="S218">
        <v>0.20013500619060001</v>
      </c>
      <c r="T218">
        <v>0.2014902131063</v>
      </c>
      <c r="U218">
        <v>0.20206693271250001</v>
      </c>
      <c r="V218">
        <v>0.20211078612819899</v>
      </c>
      <c r="W218">
        <v>0.2019488478176</v>
      </c>
      <c r="X218">
        <v>0.20147373202989899</v>
      </c>
      <c r="Y218">
        <v>0.20086476982859999</v>
      </c>
      <c r="Z218" s="142" t="s">
        <v>1675</v>
      </c>
    </row>
    <row r="219" spans="1:26">
      <c r="A219" t="s">
        <v>1311</v>
      </c>
      <c r="B219" t="s">
        <v>1278</v>
      </c>
      <c r="C219" t="s">
        <v>1718</v>
      </c>
      <c r="D219" t="s">
        <v>1708</v>
      </c>
      <c r="E219">
        <v>1.3102052999969999E-3</v>
      </c>
      <c r="F219" s="625">
        <v>9.7304583999999899E-4</v>
      </c>
      <c r="G219">
        <v>1.1898645960349999E-3</v>
      </c>
      <c r="H219">
        <v>1.375139248631E-3</v>
      </c>
      <c r="I219">
        <v>1.5723065911389901E-3</v>
      </c>
      <c r="J219">
        <v>1.5516602953419901E-3</v>
      </c>
      <c r="K219">
        <v>1.5227653603739899E-3</v>
      </c>
      <c r="L219">
        <v>1.4572787038889901E-3</v>
      </c>
      <c r="M219">
        <v>1.3944230299159999E-3</v>
      </c>
      <c r="N219">
        <v>1.3164290173649899E-3</v>
      </c>
      <c r="O219">
        <v>1.2254539797299901E-3</v>
      </c>
      <c r="P219">
        <v>1.14412929583899E-3</v>
      </c>
      <c r="Q219">
        <v>1.0642633581849901E-3</v>
      </c>
      <c r="R219" s="625">
        <v>9.8399001150799997E-4</v>
      </c>
      <c r="S219" s="625">
        <v>9.2996893400399999E-4</v>
      </c>
      <c r="T219" s="625">
        <v>9.3626640491699896E-4</v>
      </c>
      <c r="U219" s="625">
        <v>9.3894636632999896E-4</v>
      </c>
      <c r="V219" s="625">
        <v>9.39149915033999E-4</v>
      </c>
      <c r="W219" s="625">
        <v>9.3839675119899903E-4</v>
      </c>
      <c r="X219" s="625">
        <v>9.3618918015599996E-4</v>
      </c>
      <c r="Y219" s="625">
        <v>9.3336088036099997E-4</v>
      </c>
      <c r="Z219" s="142" t="s">
        <v>1675</v>
      </c>
    </row>
    <row r="220" spans="1:26">
      <c r="A220" t="s">
        <v>1311</v>
      </c>
      <c r="B220" t="s">
        <v>1278</v>
      </c>
      <c r="C220" t="s">
        <v>1718</v>
      </c>
      <c r="D220" t="s">
        <v>1707</v>
      </c>
      <c r="E220">
        <v>1.3626374499730001E-2</v>
      </c>
      <c r="F220">
        <v>1.01208181999999E-2</v>
      </c>
      <c r="G220">
        <v>1.23759823317699E-2</v>
      </c>
      <c r="H220">
        <v>1.4303063261100001E-2</v>
      </c>
      <c r="I220">
        <v>1.6353816950999901E-2</v>
      </c>
      <c r="J220">
        <v>1.613908626883E-2</v>
      </c>
      <c r="K220">
        <v>1.5838548977169901E-2</v>
      </c>
      <c r="L220">
        <v>1.5157400939079999E-2</v>
      </c>
      <c r="M220">
        <v>1.4503627752310001E-2</v>
      </c>
      <c r="N220">
        <v>1.3692399214569899E-2</v>
      </c>
      <c r="O220">
        <v>1.27461496713799E-2</v>
      </c>
      <c r="P220">
        <v>1.19002768337899E-2</v>
      </c>
      <c r="Q220">
        <v>1.10695951627499E-2</v>
      </c>
      <c r="R220">
        <v>1.02346651846699E-2</v>
      </c>
      <c r="S220">
        <v>9.67275749067E-3</v>
      </c>
      <c r="T220">
        <v>9.73827128924999E-3</v>
      </c>
      <c r="U220">
        <v>9.7661398835099996E-3</v>
      </c>
      <c r="V220">
        <v>9.7682573954499894E-3</v>
      </c>
      <c r="W220">
        <v>9.76043207586E-3</v>
      </c>
      <c r="X220">
        <v>9.7374689956400001E-3</v>
      </c>
      <c r="Y220">
        <v>9.7080418090199991E-3</v>
      </c>
      <c r="Z220" s="142" t="s">
        <v>1675</v>
      </c>
    </row>
    <row r="221" spans="1:26">
      <c r="A221" t="s">
        <v>1311</v>
      </c>
      <c r="B221" t="s">
        <v>1278</v>
      </c>
      <c r="C221" t="s">
        <v>1718</v>
      </c>
      <c r="D221" t="s">
        <v>1706</v>
      </c>
      <c r="E221">
        <v>3.3891163802000001E-3</v>
      </c>
      <c r="F221">
        <v>5.7038332402999997E-3</v>
      </c>
      <c r="G221">
        <v>7.7905114000000001E-3</v>
      </c>
      <c r="H221">
        <v>8.7156504999999999E-3</v>
      </c>
      <c r="I221">
        <v>8.4285156000000003E-3</v>
      </c>
      <c r="J221">
        <v>9.0417635435499893E-3</v>
      </c>
      <c r="K221">
        <v>9.8454932504999995E-3</v>
      </c>
      <c r="L221">
        <v>1.0383929031630001E-2</v>
      </c>
      <c r="M221">
        <v>1.092517256908E-2</v>
      </c>
      <c r="N221">
        <v>1.133207717107E-2</v>
      </c>
      <c r="O221">
        <v>1.1592903263419999E-2</v>
      </c>
      <c r="P221">
        <v>1.1897500287979999E-2</v>
      </c>
      <c r="Q221">
        <v>1.21593050522599E-2</v>
      </c>
      <c r="R221">
        <v>1.233851918637E-2</v>
      </c>
      <c r="S221">
        <v>1.2463005169489901E-2</v>
      </c>
      <c r="T221">
        <v>1.2547397610820001E-2</v>
      </c>
      <c r="U221">
        <v>1.2583309578730001E-2</v>
      </c>
      <c r="V221">
        <v>1.2586045063829999E-2</v>
      </c>
      <c r="W221">
        <v>1.2575951139639999E-2</v>
      </c>
      <c r="X221">
        <v>1.254636500603E-2</v>
      </c>
      <c r="Y221">
        <v>1.250844101523E-2</v>
      </c>
      <c r="Z221" s="142" t="s">
        <v>1675</v>
      </c>
    </row>
    <row r="222" spans="1:26">
      <c r="A222" t="s">
        <v>1311</v>
      </c>
      <c r="B222" t="s">
        <v>1278</v>
      </c>
      <c r="C222" t="s">
        <v>1718</v>
      </c>
      <c r="D222" t="s">
        <v>1705</v>
      </c>
      <c r="E222">
        <v>1.8777590599870001E-3</v>
      </c>
      <c r="F222">
        <v>1.3945498599699901E-3</v>
      </c>
      <c r="G222">
        <v>1.705290450993E-3</v>
      </c>
      <c r="H222">
        <v>1.9708223146740001E-3</v>
      </c>
      <c r="I222">
        <v>2.2533980279040001E-3</v>
      </c>
      <c r="J222">
        <v>2.2238098173719902E-3</v>
      </c>
      <c r="K222">
        <v>2.1823971598590002E-3</v>
      </c>
      <c r="L222">
        <v>2.0885444507519999E-3</v>
      </c>
      <c r="M222">
        <v>1.9984589932349902E-3</v>
      </c>
      <c r="N222">
        <v>1.8866789604470001E-3</v>
      </c>
      <c r="O222">
        <v>1.7562947121479999E-3</v>
      </c>
      <c r="P222">
        <v>1.639744098572E-3</v>
      </c>
      <c r="Q222">
        <v>1.5252821748399899E-3</v>
      </c>
      <c r="R222">
        <v>1.410236181265E-3</v>
      </c>
      <c r="S222">
        <v>1.3328133668199899E-3</v>
      </c>
      <c r="T222">
        <v>1.341837188444E-3</v>
      </c>
      <c r="U222">
        <v>1.3456793180990001E-3</v>
      </c>
      <c r="V222">
        <v>1.3459708994059899E-3</v>
      </c>
      <c r="W222">
        <v>1.3448936695719901E-3</v>
      </c>
      <c r="X222">
        <v>1.3417276867000001E-3</v>
      </c>
      <c r="Y222">
        <v>1.3376732254099901E-3</v>
      </c>
      <c r="Z222" s="142" t="s">
        <v>1675</v>
      </c>
    </row>
    <row r="223" spans="1:26">
      <c r="A223" t="s">
        <v>1311</v>
      </c>
      <c r="B223" t="s">
        <v>1278</v>
      </c>
      <c r="C223" t="s">
        <v>1718</v>
      </c>
      <c r="D223" t="s">
        <v>1704</v>
      </c>
      <c r="E223">
        <v>1.3886976399700001E-3</v>
      </c>
      <c r="F223">
        <v>1.03133912E-3</v>
      </c>
      <c r="G223">
        <v>1.6988640371560001E-3</v>
      </c>
      <c r="H223">
        <v>1.9633971606109902E-3</v>
      </c>
      <c r="I223">
        <v>2.2449061223669899E-3</v>
      </c>
      <c r="J223">
        <v>2.21542974668599E-3</v>
      </c>
      <c r="K223">
        <v>2.1741741023909998E-3</v>
      </c>
      <c r="L223">
        <v>2.0806723006240001E-3</v>
      </c>
      <c r="M223">
        <v>1.9909288549409998E-3</v>
      </c>
      <c r="N223">
        <v>1.8795692950319999E-3</v>
      </c>
      <c r="O223">
        <v>1.749676306579E-3</v>
      </c>
      <c r="P223">
        <v>1.6335649963739899E-3</v>
      </c>
      <c r="Q223">
        <v>1.519534775228E-3</v>
      </c>
      <c r="R223">
        <v>1.40492290343699E-3</v>
      </c>
      <c r="S223">
        <v>1.3277916512239999E-3</v>
      </c>
      <c r="T223">
        <v>1.336780970518E-3</v>
      </c>
      <c r="U223">
        <v>1.34060878029599E-3</v>
      </c>
      <c r="V223">
        <v>1.34089827559799E-3</v>
      </c>
      <c r="W223">
        <v>1.3398245371559899E-3</v>
      </c>
      <c r="X223">
        <v>1.3366714701469899E-3</v>
      </c>
      <c r="Y223">
        <v>1.3326331566700001E-3</v>
      </c>
      <c r="Z223" s="142" t="s">
        <v>1675</v>
      </c>
    </row>
    <row r="224" spans="1:26">
      <c r="A224" t="s">
        <v>1311</v>
      </c>
      <c r="B224" t="s">
        <v>1278</v>
      </c>
      <c r="C224" t="s">
        <v>1718</v>
      </c>
      <c r="D224" t="s">
        <v>1702</v>
      </c>
      <c r="E224" s="625">
        <v>2.4151232001999999E-4</v>
      </c>
      <c r="F224" s="625">
        <v>1.79363320009E-4</v>
      </c>
      <c r="G224" s="625">
        <v>2.1932969585299999E-4</v>
      </c>
      <c r="H224" s="625">
        <v>2.53482182828E-4</v>
      </c>
      <c r="I224" s="625">
        <v>2.8982609599799902E-4</v>
      </c>
      <c r="J224" s="625">
        <v>2.86020638560999E-4</v>
      </c>
      <c r="K224" s="625">
        <v>2.80694329266E-4</v>
      </c>
      <c r="L224" s="625">
        <v>2.6862301552699999E-4</v>
      </c>
      <c r="M224" s="625">
        <v>2.5703681124599902E-4</v>
      </c>
      <c r="N224" s="625">
        <v>2.4265999776E-4</v>
      </c>
      <c r="O224" s="625">
        <v>2.2589014769299899E-4</v>
      </c>
      <c r="P224" s="625">
        <v>2.1089952481100001E-4</v>
      </c>
      <c r="Q224" s="625">
        <v>1.96177734425E-4</v>
      </c>
      <c r="R224" s="625">
        <v>1.8138075493699901E-4</v>
      </c>
      <c r="S224" s="625">
        <v>1.7142274099299999E-4</v>
      </c>
      <c r="T224" s="625">
        <v>1.7258358945600001E-4</v>
      </c>
      <c r="U224" s="625">
        <v>1.73077739468999E-4</v>
      </c>
      <c r="V224" s="625">
        <v>1.7311518495499899E-4</v>
      </c>
      <c r="W224" s="625">
        <v>1.72976479964E-4</v>
      </c>
      <c r="X224" s="625">
        <v>1.7256952448099899E-4</v>
      </c>
      <c r="Y224" s="625">
        <v>1.7204801250600001E-4</v>
      </c>
      <c r="Z224" s="142" t="s">
        <v>1675</v>
      </c>
    </row>
    <row r="225" spans="1:26">
      <c r="A225" t="s">
        <v>1311</v>
      </c>
      <c r="B225" t="s">
        <v>1278</v>
      </c>
      <c r="C225" t="s">
        <v>1716</v>
      </c>
      <c r="D225" t="s">
        <v>1690</v>
      </c>
      <c r="E225">
        <v>6.2468733500000003E-3</v>
      </c>
      <c r="F225">
        <v>5.31997353E-3</v>
      </c>
      <c r="G225">
        <v>1.5449554463942999E-2</v>
      </c>
      <c r="H225">
        <v>5.8084849645999997E-3</v>
      </c>
      <c r="I225">
        <v>9.0019245338809895E-3</v>
      </c>
      <c r="J225">
        <v>2.4642521823700001E-2</v>
      </c>
      <c r="K225">
        <v>1.9606848702199999E-2</v>
      </c>
      <c r="L225">
        <v>1.61645962155E-2</v>
      </c>
      <c r="M225">
        <v>1.40819003421999E-2</v>
      </c>
      <c r="N225">
        <v>1.12408271955E-2</v>
      </c>
      <c r="O225">
        <v>1.00704175199E-2</v>
      </c>
      <c r="P225">
        <v>1.01894452095999E-2</v>
      </c>
      <c r="Q225">
        <v>9.5283190505999898E-3</v>
      </c>
      <c r="R225">
        <v>7.7081488937999904E-3</v>
      </c>
      <c r="S225">
        <v>6.2541278085000004E-3</v>
      </c>
      <c r="T225">
        <v>5.0226995460999997E-3</v>
      </c>
      <c r="U225">
        <v>4.1812942919999896E-3</v>
      </c>
      <c r="V225">
        <v>4.16179113039999E-3</v>
      </c>
      <c r="W225">
        <v>4.1637606459999903E-3</v>
      </c>
      <c r="X225">
        <v>4.16639226329999E-3</v>
      </c>
      <c r="Y225">
        <v>4.1697034951000004E-3</v>
      </c>
      <c r="Z225" s="142" t="s">
        <v>1675</v>
      </c>
    </row>
    <row r="226" spans="1:26">
      <c r="A226" t="s">
        <v>1311</v>
      </c>
      <c r="B226" t="s">
        <v>1278</v>
      </c>
      <c r="C226" t="s">
        <v>1716</v>
      </c>
      <c r="D226" t="s">
        <v>1689</v>
      </c>
      <c r="E226">
        <v>3.8730146369999899E-2</v>
      </c>
      <c r="F226">
        <v>3.2890176539999899E-2</v>
      </c>
      <c r="G226">
        <v>0.13240549997361101</v>
      </c>
      <c r="H226">
        <v>3.9211998063999901E-2</v>
      </c>
      <c r="I226">
        <v>7.0358301962544001E-2</v>
      </c>
      <c r="J226">
        <v>0.222937463008999</v>
      </c>
      <c r="K226">
        <v>0.17391906662999901</v>
      </c>
      <c r="L226">
        <v>0.14041895708899901</v>
      </c>
      <c r="M226">
        <v>0.120165572031999</v>
      </c>
      <c r="N226">
        <v>9.2502659102999901E-2</v>
      </c>
      <c r="O226">
        <v>8.1122029937999995E-2</v>
      </c>
      <c r="P226">
        <v>8.2315717531000004E-2</v>
      </c>
      <c r="Q226">
        <v>7.5900235294999993E-2</v>
      </c>
      <c r="R226">
        <v>5.8173468622999998E-2</v>
      </c>
      <c r="S226">
        <v>4.4008230744999897E-2</v>
      </c>
      <c r="T226">
        <v>3.2005968359999998E-2</v>
      </c>
      <c r="U226">
        <v>2.3801220826999901E-2</v>
      </c>
      <c r="V226">
        <v>2.3605903304999901E-2</v>
      </c>
      <c r="W226">
        <v>2.3617164368000002E-2</v>
      </c>
      <c r="X226">
        <v>2.3632240156999999E-2</v>
      </c>
      <c r="Y226">
        <v>2.3651213258999999E-2</v>
      </c>
      <c r="Z226" s="142" t="s">
        <v>1675</v>
      </c>
    </row>
    <row r="227" spans="1:26">
      <c r="A227" t="s">
        <v>1311</v>
      </c>
      <c r="B227" t="s">
        <v>1278</v>
      </c>
      <c r="C227" t="s">
        <v>1716</v>
      </c>
      <c r="D227" t="s">
        <v>1688</v>
      </c>
      <c r="E227">
        <v>1.0795827858</v>
      </c>
      <c r="F227">
        <v>0.91901537210999995</v>
      </c>
      <c r="G227">
        <v>2.7320667307554301</v>
      </c>
      <c r="H227">
        <v>1.00933153469999</v>
      </c>
      <c r="I227">
        <v>1.5804771225391501</v>
      </c>
      <c r="J227">
        <v>4.3778722600999904</v>
      </c>
      <c r="K227">
        <v>3.4773895444999998</v>
      </c>
      <c r="L227">
        <v>2.8618594225999998</v>
      </c>
      <c r="M227">
        <v>2.4894622620999902</v>
      </c>
      <c r="N227">
        <v>1.9814099977999999</v>
      </c>
      <c r="O227">
        <v>1.77213744243</v>
      </c>
      <c r="P227">
        <v>1.7934785099599899</v>
      </c>
      <c r="Q227">
        <v>1.6752885586599899</v>
      </c>
      <c r="R227">
        <v>1.3497910452999999</v>
      </c>
      <c r="S227">
        <v>1.0897646728799999</v>
      </c>
      <c r="T227">
        <v>0.869534683939999</v>
      </c>
      <c r="U227">
        <v>0.71905055868999901</v>
      </c>
      <c r="V227">
        <v>0.71555381462999901</v>
      </c>
      <c r="W227">
        <v>0.715892828189999</v>
      </c>
      <c r="X227">
        <v>0.71634579402999898</v>
      </c>
      <c r="Y227">
        <v>0.71691583106000001</v>
      </c>
      <c r="Z227" s="142" t="s">
        <v>1675</v>
      </c>
    </row>
    <row r="228" spans="1:26">
      <c r="A228" t="s">
        <v>1311</v>
      </c>
      <c r="B228" t="s">
        <v>1278</v>
      </c>
      <c r="C228" t="s">
        <v>1716</v>
      </c>
      <c r="D228" t="s">
        <v>1717</v>
      </c>
      <c r="E228">
        <v>3.0008173450000002E-2</v>
      </c>
      <c r="F228">
        <v>2.555753715E-2</v>
      </c>
      <c r="G228">
        <v>0.100410268088107</v>
      </c>
      <c r="H228">
        <v>3.0532574446999999E-2</v>
      </c>
      <c r="I228">
        <v>5.3826753730038902E-2</v>
      </c>
      <c r="J228">
        <v>0.167924684425999</v>
      </c>
      <c r="K228">
        <v>0.131265016796</v>
      </c>
      <c r="L228">
        <v>0.10621110861499899</v>
      </c>
      <c r="M228">
        <v>9.1063082821999999E-2</v>
      </c>
      <c r="N228">
        <v>7.0374894375999905E-2</v>
      </c>
      <c r="O228">
        <v>6.1863076198000001E-2</v>
      </c>
      <c r="P228">
        <v>6.2754345601000003E-2</v>
      </c>
      <c r="Q228">
        <v>5.7955255141000001E-2</v>
      </c>
      <c r="R228">
        <v>4.4698134676E-2</v>
      </c>
      <c r="S228">
        <v>3.4104664478000001E-2</v>
      </c>
      <c r="T228">
        <v>2.5129112958000001E-2</v>
      </c>
      <c r="U228">
        <v>1.8993655743E-2</v>
      </c>
      <c r="V228">
        <v>1.8847938621999901E-2</v>
      </c>
      <c r="W228">
        <v>1.8856819072E-2</v>
      </c>
      <c r="X228">
        <v>1.8868670578999901E-2</v>
      </c>
      <c r="Y228">
        <v>1.8883582730000001E-2</v>
      </c>
      <c r="Z228" s="142" t="s">
        <v>1675</v>
      </c>
    </row>
    <row r="229" spans="1:26">
      <c r="A229" t="s">
        <v>1311</v>
      </c>
      <c r="B229" t="s">
        <v>1278</v>
      </c>
      <c r="C229" t="s">
        <v>1716</v>
      </c>
      <c r="D229" t="s">
        <v>1682</v>
      </c>
      <c r="E229">
        <v>2.9055672399999999E-3</v>
      </c>
      <c r="F229">
        <v>2.4895336900000002E-3</v>
      </c>
      <c r="G229">
        <v>6.3604270407999998E-3</v>
      </c>
      <c r="H229">
        <v>2.6245869889999999E-3</v>
      </c>
      <c r="I229">
        <v>3.8529574703599998E-3</v>
      </c>
      <c r="J229">
        <v>9.8670185596E-3</v>
      </c>
      <c r="K229">
        <v>7.9287447787999895E-3</v>
      </c>
      <c r="L229">
        <v>6.6036500055999901E-3</v>
      </c>
      <c r="M229">
        <v>5.8015902840000003E-3</v>
      </c>
      <c r="N229">
        <v>4.7081669442999999E-3</v>
      </c>
      <c r="O229">
        <v>4.2574310315000004E-3</v>
      </c>
      <c r="P229">
        <v>4.3025602848999998E-3</v>
      </c>
      <c r="Q229">
        <v>4.0476711866000003E-3</v>
      </c>
      <c r="R229">
        <v>3.3472165580999999E-3</v>
      </c>
      <c r="S229">
        <v>2.7877649041E-3</v>
      </c>
      <c r="T229">
        <v>2.3140706308999999E-3</v>
      </c>
      <c r="U229">
        <v>1.9904874519E-3</v>
      </c>
      <c r="V229">
        <v>1.9831003559999901E-3</v>
      </c>
      <c r="W229">
        <v>1.9840253389E-3</v>
      </c>
      <c r="X229">
        <v>1.9852573061000002E-3</v>
      </c>
      <c r="Y229">
        <v>1.9868063617999999E-3</v>
      </c>
      <c r="Z229" s="142" t="s">
        <v>1675</v>
      </c>
    </row>
    <row r="230" spans="1:26">
      <c r="A230" t="s">
        <v>1311</v>
      </c>
      <c r="B230" t="s">
        <v>1278</v>
      </c>
      <c r="C230" t="s">
        <v>1716</v>
      </c>
      <c r="D230" t="s">
        <v>1681</v>
      </c>
      <c r="E230">
        <v>1.014673902E-2</v>
      </c>
      <c r="F230">
        <v>8.6245497399999992E-3</v>
      </c>
      <c r="G230">
        <v>3.4725726256748898E-2</v>
      </c>
      <c r="H230">
        <v>1.0273241309E-2</v>
      </c>
      <c r="I230">
        <v>1.8444016472304901E-2</v>
      </c>
      <c r="J230">
        <v>5.8469882370999898E-2</v>
      </c>
      <c r="K230">
        <v>4.5611361899999897E-2</v>
      </c>
      <c r="L230">
        <v>3.6823476740999998E-2</v>
      </c>
      <c r="M230">
        <v>3.1510654379800003E-2</v>
      </c>
      <c r="N230">
        <v>2.4253987544600002E-2</v>
      </c>
      <c r="O230">
        <v>2.12686414468999E-2</v>
      </c>
      <c r="P230">
        <v>2.1581862260200001E-2</v>
      </c>
      <c r="Q230">
        <v>1.9898974222099901E-2</v>
      </c>
      <c r="R230">
        <v>1.5248820513600001E-2</v>
      </c>
      <c r="S230">
        <v>1.1532911415400001E-2</v>
      </c>
      <c r="T230">
        <v>8.3844098111999898E-3</v>
      </c>
      <c r="U230">
        <v>6.2320847363999902E-3</v>
      </c>
      <c r="V230">
        <v>6.1808432395999901E-3</v>
      </c>
      <c r="W230">
        <v>6.1837851174999896E-3</v>
      </c>
      <c r="X230">
        <v>6.18772077519999E-3</v>
      </c>
      <c r="Y230">
        <v>6.1926740689999902E-3</v>
      </c>
      <c r="Z230" s="142" t="s">
        <v>1675</v>
      </c>
    </row>
    <row r="231" spans="1:26">
      <c r="A231" t="s">
        <v>1311</v>
      </c>
      <c r="B231" t="s">
        <v>1278</v>
      </c>
      <c r="C231" t="s">
        <v>1716</v>
      </c>
      <c r="D231" t="s">
        <v>1680</v>
      </c>
      <c r="E231">
        <v>0.18806437271999901</v>
      </c>
      <c r="F231">
        <v>0.16142914142000001</v>
      </c>
      <c r="G231">
        <v>0.52959146043291205</v>
      </c>
      <c r="H231">
        <v>0.18309633824999899</v>
      </c>
      <c r="I231">
        <v>0.29878786487896097</v>
      </c>
      <c r="J231">
        <v>0.86547533446999902</v>
      </c>
      <c r="K231">
        <v>0.68318711983000002</v>
      </c>
      <c r="L231">
        <v>0.55859129303999999</v>
      </c>
      <c r="M231">
        <v>0.48323052994999899</v>
      </c>
      <c r="N231">
        <v>0.38037362266000002</v>
      </c>
      <c r="O231">
        <v>0.33802517877999999</v>
      </c>
      <c r="P231">
        <v>0.34238799123000002</v>
      </c>
      <c r="Q231">
        <v>0.31848667341999998</v>
      </c>
      <c r="R231">
        <v>0.25258434345999897</v>
      </c>
      <c r="S231">
        <v>0.19993202665000001</v>
      </c>
      <c r="T231">
        <v>0.15533158965999999</v>
      </c>
      <c r="U231">
        <v>0.12485107777</v>
      </c>
      <c r="V231">
        <v>0.1241365076</v>
      </c>
      <c r="W231">
        <v>0.12419550585</v>
      </c>
      <c r="X231">
        <v>0.124274366399999</v>
      </c>
      <c r="Y231">
        <v>0.12437361017</v>
      </c>
      <c r="Z231" s="142" t="s">
        <v>1675</v>
      </c>
    </row>
    <row r="232" spans="1:26">
      <c r="A232" t="s">
        <v>1311</v>
      </c>
      <c r="B232" t="s">
        <v>1278</v>
      </c>
      <c r="C232" t="s">
        <v>1716</v>
      </c>
      <c r="D232" t="s">
        <v>1679</v>
      </c>
      <c r="E232">
        <v>5.0798892079999998E-2</v>
      </c>
      <c r="F232">
        <v>4.371784636E-2</v>
      </c>
      <c r="G232">
        <v>9.2477626601116997E-2</v>
      </c>
      <c r="H232">
        <v>4.4195164123000001E-2</v>
      </c>
      <c r="I232">
        <v>5.9856187120304001E-2</v>
      </c>
      <c r="J232">
        <v>0.13648908194699899</v>
      </c>
      <c r="K232">
        <v>0.111732138112</v>
      </c>
      <c r="L232">
        <v>9.4802657614999897E-2</v>
      </c>
      <c r="M232">
        <v>8.4546512205999902E-2</v>
      </c>
      <c r="N232">
        <v>7.0584425753000002E-2</v>
      </c>
      <c r="O232">
        <v>6.4820363981999904E-2</v>
      </c>
      <c r="P232">
        <v>6.5376791389999994E-2</v>
      </c>
      <c r="Q232">
        <v>6.2109343541999901E-2</v>
      </c>
      <c r="R232">
        <v>5.3167181464999998E-2</v>
      </c>
      <c r="S232">
        <v>4.6027788106E-2</v>
      </c>
      <c r="T232">
        <v>3.9986035742999998E-2</v>
      </c>
      <c r="U232">
        <v>3.5861165899999901E-2</v>
      </c>
      <c r="V232">
        <v>3.5770138015000001E-2</v>
      </c>
      <c r="W232">
        <v>3.5786651623999903E-2</v>
      </c>
      <c r="X232">
        <v>3.5808602358999901E-2</v>
      </c>
      <c r="Y232">
        <v>3.58361922489999E-2</v>
      </c>
      <c r="Z232" s="142" t="s">
        <v>1675</v>
      </c>
    </row>
    <row r="233" spans="1:26">
      <c r="A233" t="s">
        <v>1311</v>
      </c>
      <c r="B233" t="s">
        <v>1278</v>
      </c>
      <c r="C233" t="s">
        <v>1716</v>
      </c>
      <c r="D233" t="s">
        <v>1678</v>
      </c>
      <c r="E233">
        <v>6.4751728549999901E-2</v>
      </c>
      <c r="F233">
        <v>5.4300138050000002E-2</v>
      </c>
      <c r="G233">
        <v>0.146318493005786</v>
      </c>
      <c r="H233">
        <v>5.9334374809999903E-2</v>
      </c>
      <c r="I233">
        <v>8.8231533219728001E-2</v>
      </c>
      <c r="J233">
        <v>0.22984583828999999</v>
      </c>
      <c r="K233">
        <v>0.184183573429999</v>
      </c>
      <c r="L233">
        <v>0.15296462195999999</v>
      </c>
      <c r="M233">
        <v>0.13406806328999901</v>
      </c>
      <c r="N233">
        <v>0.1083111958</v>
      </c>
      <c r="O233">
        <v>9.7690461879999899E-2</v>
      </c>
      <c r="P233">
        <v>9.8749169829999997E-2</v>
      </c>
      <c r="Q233">
        <v>9.2743988511000006E-2</v>
      </c>
      <c r="R233">
        <v>7.6245763703999894E-2</v>
      </c>
      <c r="S233">
        <v>6.3068633531999901E-2</v>
      </c>
      <c r="T233">
        <v>5.1911460470999898E-2</v>
      </c>
      <c r="U233">
        <v>4.4289899100000002E-2</v>
      </c>
      <c r="V233">
        <v>4.4115333479999998E-2</v>
      </c>
      <c r="W233">
        <v>4.4136958650999897E-2</v>
      </c>
      <c r="X233">
        <v>4.4166064730000003E-2</v>
      </c>
      <c r="Y233">
        <v>4.4202734319999902E-2</v>
      </c>
      <c r="Z233" s="142" t="s">
        <v>1675</v>
      </c>
    </row>
    <row r="234" spans="1:26">
      <c r="A234" t="s">
        <v>1311</v>
      </c>
      <c r="B234" t="s">
        <v>1278</v>
      </c>
      <c r="C234" t="s">
        <v>1716</v>
      </c>
      <c r="D234" t="s">
        <v>1676</v>
      </c>
      <c r="E234">
        <v>9.0820363899999992E-3</v>
      </c>
      <c r="F234">
        <v>7.6700743000000004E-3</v>
      </c>
      <c r="G234">
        <v>1.5368143080879E-2</v>
      </c>
      <c r="H234">
        <v>7.8562551969999991E-3</v>
      </c>
      <c r="I234">
        <v>1.0308475615318899E-2</v>
      </c>
      <c r="J234">
        <v>2.2321509316999898E-2</v>
      </c>
      <c r="K234">
        <v>1.8430598329999898E-2</v>
      </c>
      <c r="L234">
        <v>1.5769148475999899E-2</v>
      </c>
      <c r="M234">
        <v>1.4155679029999899E-2</v>
      </c>
      <c r="N234">
        <v>1.1962126389999999E-2</v>
      </c>
      <c r="O234">
        <v>1.1055096792999999E-2</v>
      </c>
      <c r="P234">
        <v>1.11395756949999E-2</v>
      </c>
      <c r="Q234">
        <v>1.0624599841999999E-2</v>
      </c>
      <c r="R234">
        <v>9.220221705E-3</v>
      </c>
      <c r="S234">
        <v>8.0992753579999903E-3</v>
      </c>
      <c r="T234">
        <v>7.1510591779999902E-3</v>
      </c>
      <c r="U234">
        <v>6.5039541315000003E-3</v>
      </c>
      <c r="V234">
        <v>6.4899639499999898E-3</v>
      </c>
      <c r="W234">
        <v>6.4930911419999997E-3</v>
      </c>
      <c r="X234">
        <v>6.49728528099999E-3</v>
      </c>
      <c r="Y234">
        <v>6.5025660519999898E-3</v>
      </c>
      <c r="Z234" s="142" t="s">
        <v>1675</v>
      </c>
    </row>
    <row r="235" spans="1:26">
      <c r="A235" t="s">
        <v>1311</v>
      </c>
      <c r="B235" t="s">
        <v>1278</v>
      </c>
      <c r="C235" t="s">
        <v>1715</v>
      </c>
      <c r="D235" t="s">
        <v>1714</v>
      </c>
      <c r="E235" s="625">
        <v>1.38052E-4</v>
      </c>
      <c r="F235" s="625">
        <v>1.382989E-4</v>
      </c>
      <c r="G235" s="625">
        <v>1.6043250865000001E-4</v>
      </c>
      <c r="H235" s="625">
        <v>2.0288597059000001E-4</v>
      </c>
      <c r="I235" s="625">
        <v>2.4093677927999901E-4</v>
      </c>
      <c r="J235" s="625">
        <v>2.5218407618999899E-4</v>
      </c>
      <c r="K235" s="625">
        <v>2.6228825242999998E-4</v>
      </c>
      <c r="L235" s="625">
        <v>2.6585518229999997E-4</v>
      </c>
      <c r="M235" s="625">
        <v>2.6422277231000002E-4</v>
      </c>
      <c r="N235" s="625">
        <v>2.5833455356999999E-4</v>
      </c>
      <c r="O235" s="625">
        <v>2.4913485097000001E-4</v>
      </c>
      <c r="P235" s="625">
        <v>2.3796091626999901E-4</v>
      </c>
      <c r="Q235" s="625">
        <v>2.2531008326999899E-4</v>
      </c>
      <c r="R235" s="625">
        <v>2.1152434600999999E-4</v>
      </c>
      <c r="S235" s="625">
        <v>2.0207238289000001E-4</v>
      </c>
      <c r="T235" s="625">
        <v>2.0458259351999999E-4</v>
      </c>
      <c r="U235" s="625">
        <v>2.0556135020000001E-4</v>
      </c>
      <c r="V235" s="625">
        <v>2.0530154963000001E-4</v>
      </c>
      <c r="W235" s="625">
        <v>2.0409255649000001E-4</v>
      </c>
      <c r="X235" s="625">
        <v>2.0212543600999999E-4</v>
      </c>
      <c r="Y235" s="625">
        <v>1.9960519148999999E-4</v>
      </c>
      <c r="Z235" s="142" t="s">
        <v>1675</v>
      </c>
    </row>
    <row r="236" spans="1:26">
      <c r="A236" t="s">
        <v>1311</v>
      </c>
      <c r="B236" t="s">
        <v>1278</v>
      </c>
      <c r="C236" t="s">
        <v>1715</v>
      </c>
      <c r="D236" t="s">
        <v>1713</v>
      </c>
      <c r="E236">
        <v>1.0712840999999901E-3</v>
      </c>
      <c r="F236">
        <v>1.07319882E-3</v>
      </c>
      <c r="G236">
        <v>1.4426782351E-3</v>
      </c>
      <c r="H236">
        <v>1.8244393798999899E-3</v>
      </c>
      <c r="I236">
        <v>2.16660706059999E-3</v>
      </c>
      <c r="J236">
        <v>2.2677489989E-3</v>
      </c>
      <c r="K236">
        <v>2.3586120977999998E-3</v>
      </c>
      <c r="L236">
        <v>2.3906850784999999E-3</v>
      </c>
      <c r="M236">
        <v>2.3760051570999902E-3</v>
      </c>
      <c r="N236">
        <v>2.3230576041E-3</v>
      </c>
      <c r="O236">
        <v>2.2403296579999901E-3</v>
      </c>
      <c r="P236">
        <v>2.1398492852999899E-3</v>
      </c>
      <c r="Q236">
        <v>2.0260869687999902E-3</v>
      </c>
      <c r="R236">
        <v>1.90211845659999E-3</v>
      </c>
      <c r="S236">
        <v>1.81712430659999E-3</v>
      </c>
      <c r="T236">
        <v>1.8396963685000001E-3</v>
      </c>
      <c r="U236">
        <v>1.84849794659999E-3</v>
      </c>
      <c r="V236">
        <v>1.8461595953999999E-3</v>
      </c>
      <c r="W236">
        <v>1.8352900901999899E-3</v>
      </c>
      <c r="X236">
        <v>1.8175997097E-3</v>
      </c>
      <c r="Y236">
        <v>1.7949369074E-3</v>
      </c>
      <c r="Z236" s="142" t="s">
        <v>1675</v>
      </c>
    </row>
    <row r="237" spans="1:26">
      <c r="A237" t="s">
        <v>1311</v>
      </c>
      <c r="B237" t="s">
        <v>1278</v>
      </c>
      <c r="C237" t="s">
        <v>1715</v>
      </c>
      <c r="D237" t="s">
        <v>1712</v>
      </c>
      <c r="E237">
        <v>1.8775087339999899E-2</v>
      </c>
      <c r="F237">
        <v>1.8808644199999901E-2</v>
      </c>
      <c r="G237">
        <v>2.5284062446999898E-2</v>
      </c>
      <c r="H237">
        <v>3.1974729804999998E-2</v>
      </c>
      <c r="I237">
        <v>3.7971496958999901E-2</v>
      </c>
      <c r="J237">
        <v>3.9744075465000001E-2</v>
      </c>
      <c r="K237">
        <v>4.1336497383E-2</v>
      </c>
      <c r="L237">
        <v>4.1898599818000003E-2</v>
      </c>
      <c r="M237">
        <v>4.1641331447000003E-2</v>
      </c>
      <c r="N237">
        <v>4.0713387617000003E-2</v>
      </c>
      <c r="O237">
        <v>3.9263531105999998E-2</v>
      </c>
      <c r="P237">
        <v>3.7502504300999898E-2</v>
      </c>
      <c r="Q237">
        <v>3.5508757634999999E-2</v>
      </c>
      <c r="R237">
        <v>3.3336087914999903E-2</v>
      </c>
      <c r="S237">
        <v>3.18464979229999E-2</v>
      </c>
      <c r="T237">
        <v>3.2242099020999997E-2</v>
      </c>
      <c r="U237">
        <v>3.2396369592999998E-2</v>
      </c>
      <c r="V237">
        <v>3.2355381763999998E-2</v>
      </c>
      <c r="W237">
        <v>3.2164853676999901E-2</v>
      </c>
      <c r="X237">
        <v>3.1854851474000002E-2</v>
      </c>
      <c r="Y237">
        <v>3.1457651669999899E-2</v>
      </c>
      <c r="Z237" s="142" t="s">
        <v>1675</v>
      </c>
    </row>
    <row r="238" spans="1:26">
      <c r="A238" t="s">
        <v>1311</v>
      </c>
      <c r="B238" t="s">
        <v>1278</v>
      </c>
      <c r="C238" t="s">
        <v>1715</v>
      </c>
      <c r="D238" t="s">
        <v>1711</v>
      </c>
      <c r="E238" s="625">
        <v>4.6546940009999901E-4</v>
      </c>
      <c r="F238" s="625">
        <v>4.6631590009999998E-4</v>
      </c>
      <c r="G238" s="625">
        <v>6.2685849386999904E-4</v>
      </c>
      <c r="H238" s="625">
        <v>7.9273820551999899E-4</v>
      </c>
      <c r="I238" s="625">
        <v>9.4141354349999999E-4</v>
      </c>
      <c r="J238" s="625">
        <v>9.8536083679999996E-4</v>
      </c>
      <c r="K238">
        <v>1.0248410570999999E-3</v>
      </c>
      <c r="L238">
        <v>1.0387771788699901E-3</v>
      </c>
      <c r="M238">
        <v>1.0323990582499999E-3</v>
      </c>
      <c r="N238">
        <v>1.0093918664E-3</v>
      </c>
      <c r="O238" s="625">
        <v>9.7344671862999903E-4</v>
      </c>
      <c r="P238" s="625">
        <v>9.2978678699000001E-4</v>
      </c>
      <c r="Q238" s="625">
        <v>8.8035566700999995E-4</v>
      </c>
      <c r="R238" s="625">
        <v>8.2648998291999997E-4</v>
      </c>
      <c r="S238" s="625">
        <v>7.8955878044999997E-4</v>
      </c>
      <c r="T238" s="625">
        <v>7.9936698425E-4</v>
      </c>
      <c r="U238" s="625">
        <v>8.0319136110000003E-4</v>
      </c>
      <c r="V238" s="625">
        <v>8.0217521700000002E-4</v>
      </c>
      <c r="W238" s="625">
        <v>7.9745215174999997E-4</v>
      </c>
      <c r="X238" s="625">
        <v>7.8976581829999905E-4</v>
      </c>
      <c r="Y238" s="625">
        <v>7.7991868015999896E-4</v>
      </c>
      <c r="Z238" s="142" t="s">
        <v>1675</v>
      </c>
    </row>
    <row r="239" spans="1:26">
      <c r="A239" t="s">
        <v>1311</v>
      </c>
      <c r="B239" t="s">
        <v>1278</v>
      </c>
      <c r="C239" t="s">
        <v>1715</v>
      </c>
      <c r="D239" t="s">
        <v>1701</v>
      </c>
      <c r="E239">
        <v>6.6622148000999902E-3</v>
      </c>
      <c r="F239">
        <v>1.1582262439999901E-2</v>
      </c>
      <c r="G239">
        <v>1.6743085639999999E-2</v>
      </c>
      <c r="H239">
        <v>2.2703476010000001E-2</v>
      </c>
      <c r="I239">
        <v>2.3405549879999901E-2</v>
      </c>
      <c r="J239">
        <v>2.6421510636000001E-2</v>
      </c>
      <c r="K239">
        <v>3.0189507841999998E-2</v>
      </c>
      <c r="L239">
        <v>3.3387394603999997E-2</v>
      </c>
      <c r="M239">
        <v>3.6118037217E-2</v>
      </c>
      <c r="N239">
        <v>3.8403536160999903E-2</v>
      </c>
      <c r="O239">
        <v>4.0617421782E-2</v>
      </c>
      <c r="P239">
        <v>4.2645069609999899E-2</v>
      </c>
      <c r="Q239">
        <v>4.4363109709999897E-2</v>
      </c>
      <c r="R239">
        <v>4.5710327977999898E-2</v>
      </c>
      <c r="S239">
        <v>4.6670630777999898E-2</v>
      </c>
      <c r="T239">
        <v>4.7250361270999998E-2</v>
      </c>
      <c r="U239">
        <v>4.7476434966999999E-2</v>
      </c>
      <c r="V239">
        <v>4.7416383462E-2</v>
      </c>
      <c r="W239">
        <v>4.7137170253999897E-2</v>
      </c>
      <c r="X239">
        <v>4.6682870723000001E-2</v>
      </c>
      <c r="Y239">
        <v>4.6100800455999999E-2</v>
      </c>
      <c r="Z239" s="142" t="s">
        <v>1675</v>
      </c>
    </row>
    <row r="240" spans="1:26">
      <c r="A240" t="s">
        <v>1311</v>
      </c>
      <c r="B240" t="s">
        <v>1278</v>
      </c>
      <c r="C240" t="s">
        <v>1715</v>
      </c>
      <c r="D240" t="s">
        <v>1710</v>
      </c>
      <c r="E240" s="625">
        <v>1.8407199999999999E-5</v>
      </c>
      <c r="F240" s="625">
        <v>1.8439599999999999E-5</v>
      </c>
      <c r="G240" s="625">
        <v>2.4787958715999999E-5</v>
      </c>
      <c r="H240" s="625">
        <v>3.1347346318999997E-5</v>
      </c>
      <c r="I240" s="625">
        <v>3.7226461425000001E-5</v>
      </c>
      <c r="J240" s="625">
        <v>3.8964240639999899E-5</v>
      </c>
      <c r="K240" s="625">
        <v>4.0525451063000003E-5</v>
      </c>
      <c r="L240" s="625">
        <v>4.1076520962999903E-5</v>
      </c>
      <c r="M240" s="625">
        <v>4.0824291830999999E-5</v>
      </c>
      <c r="N240" s="625">
        <v>3.9914525726999902E-5</v>
      </c>
      <c r="O240" s="625">
        <v>3.8493114303E-5</v>
      </c>
      <c r="P240" s="625">
        <v>3.6766665177000002E-5</v>
      </c>
      <c r="Q240" s="625">
        <v>3.4812009483000002E-5</v>
      </c>
      <c r="R240" s="625">
        <v>3.2682000801000003E-5</v>
      </c>
      <c r="S240" s="625">
        <v>3.1221622862999897E-5</v>
      </c>
      <c r="T240" s="625">
        <v>3.1609479563999997E-5</v>
      </c>
      <c r="U240" s="625">
        <v>3.1760716855000003E-5</v>
      </c>
      <c r="V240" s="625">
        <v>3.17205420129999E-5</v>
      </c>
      <c r="W240" s="625">
        <v>3.1533768358999897E-5</v>
      </c>
      <c r="X240" s="625">
        <v>3.1229827684E-5</v>
      </c>
      <c r="Y240" s="625">
        <v>3.0840435848999899E-5</v>
      </c>
      <c r="Z240" s="142" t="s">
        <v>1675</v>
      </c>
    </row>
    <row r="241" spans="1:26">
      <c r="A241" t="s">
        <v>1311</v>
      </c>
      <c r="B241" t="s">
        <v>1278</v>
      </c>
      <c r="C241" t="s">
        <v>1715</v>
      </c>
      <c r="D241" t="s">
        <v>1709</v>
      </c>
      <c r="E241">
        <v>0.109906027099999</v>
      </c>
      <c r="F241">
        <v>0.16270144069999901</v>
      </c>
      <c r="G241">
        <v>0.2137093776</v>
      </c>
      <c r="H241">
        <v>0.255642466499999</v>
      </c>
      <c r="I241">
        <v>0.27963179179999997</v>
      </c>
      <c r="J241">
        <v>0.3181585784</v>
      </c>
      <c r="K241">
        <v>0.36715765849999998</v>
      </c>
      <c r="L241">
        <v>0.41014137448999899</v>
      </c>
      <c r="M241">
        <v>0.44820191658999903</v>
      </c>
      <c r="N241">
        <v>0.48146428825999998</v>
      </c>
      <c r="O241">
        <v>0.51026934724999995</v>
      </c>
      <c r="P241">
        <v>0.53574205963999999</v>
      </c>
      <c r="Q241">
        <v>0.55732543593999995</v>
      </c>
      <c r="R241">
        <v>0.57425109994000001</v>
      </c>
      <c r="S241">
        <v>0.58631422740000005</v>
      </c>
      <c r="T241">
        <v>0.59359812846000004</v>
      </c>
      <c r="U241">
        <v>0.596437284519999</v>
      </c>
      <c r="V241">
        <v>0.59568296844000002</v>
      </c>
      <c r="W241">
        <v>0.59217608305000002</v>
      </c>
      <c r="X241">
        <v>0.58646841216999901</v>
      </c>
      <c r="Y241">
        <v>0.57915534323999995</v>
      </c>
      <c r="Z241" s="142" t="s">
        <v>1675</v>
      </c>
    </row>
    <row r="242" spans="1:26">
      <c r="A242" t="s">
        <v>1311</v>
      </c>
      <c r="B242" t="s">
        <v>1278</v>
      </c>
      <c r="C242" t="s">
        <v>1715</v>
      </c>
      <c r="D242" t="s">
        <v>1708</v>
      </c>
      <c r="E242" s="625">
        <v>3.9943079999999902E-4</v>
      </c>
      <c r="F242" s="625">
        <v>4.0014454000000002E-4</v>
      </c>
      <c r="G242" s="625">
        <v>5.3790568349999898E-4</v>
      </c>
      <c r="H242" s="625">
        <v>6.8024628859000001E-4</v>
      </c>
      <c r="I242" s="625">
        <v>8.0782482221000002E-4</v>
      </c>
      <c r="J242" s="625">
        <v>8.4553527460999903E-4</v>
      </c>
      <c r="K242" s="625">
        <v>8.7941279811999998E-4</v>
      </c>
      <c r="L242" s="625">
        <v>8.9137229583000001E-4</v>
      </c>
      <c r="M242" s="625">
        <v>8.8589886193999896E-4</v>
      </c>
      <c r="N242" s="625">
        <v>8.6615693962999998E-4</v>
      </c>
      <c r="O242" s="625">
        <v>8.3531193865999905E-4</v>
      </c>
      <c r="P242" s="625">
        <v>7.9784676051999903E-4</v>
      </c>
      <c r="Q242" s="625">
        <v>7.55431422839999E-4</v>
      </c>
      <c r="R242" s="625">
        <v>7.0920928772999904E-4</v>
      </c>
      <c r="S242" s="625">
        <v>6.7751816415999896E-4</v>
      </c>
      <c r="T242" s="625">
        <v>6.8593493406000005E-4</v>
      </c>
      <c r="U242" s="625">
        <v>6.8921673283000001E-4</v>
      </c>
      <c r="V242" s="625">
        <v>6.8834448798999902E-4</v>
      </c>
      <c r="W242" s="625">
        <v>6.8429126612999896E-4</v>
      </c>
      <c r="X242" s="625">
        <v>6.7769664204999996E-4</v>
      </c>
      <c r="Y242" s="625">
        <v>6.6924623843999905E-4</v>
      </c>
      <c r="Z242" s="142" t="s">
        <v>1675</v>
      </c>
    </row>
    <row r="243" spans="1:26">
      <c r="A243" t="s">
        <v>1311</v>
      </c>
      <c r="B243" t="s">
        <v>1278</v>
      </c>
      <c r="C243" t="s">
        <v>1715</v>
      </c>
      <c r="D243" t="s">
        <v>1707</v>
      </c>
      <c r="E243">
        <v>4.1541553200000001E-3</v>
      </c>
      <c r="F243">
        <v>4.1619697200000003E-3</v>
      </c>
      <c r="G243">
        <v>5.5948470062999996E-3</v>
      </c>
      <c r="H243">
        <v>7.0753644257999897E-3</v>
      </c>
      <c r="I243">
        <v>8.4023267704999901E-3</v>
      </c>
      <c r="J243">
        <v>8.7945536190999901E-3</v>
      </c>
      <c r="K243">
        <v>9.1469274703999993E-3</v>
      </c>
      <c r="L243">
        <v>9.2713101539999895E-3</v>
      </c>
      <c r="M243">
        <v>9.2143876052000005E-3</v>
      </c>
      <c r="N243">
        <v>9.0090439355999894E-3</v>
      </c>
      <c r="O243">
        <v>8.6882216168999993E-3</v>
      </c>
      <c r="P243">
        <v>8.2985405729000001E-3</v>
      </c>
      <c r="Q243">
        <v>7.8573676539999901E-3</v>
      </c>
      <c r="R243">
        <v>7.3765980680000004E-3</v>
      </c>
      <c r="S243">
        <v>7.0469872370999996E-3</v>
      </c>
      <c r="T243">
        <v>7.1345263968999898E-3</v>
      </c>
      <c r="U243">
        <v>7.1686609812E-3</v>
      </c>
      <c r="V243">
        <v>7.1595930162999897E-3</v>
      </c>
      <c r="W243">
        <v>7.1174283995000002E-3</v>
      </c>
      <c r="X243">
        <v>7.0488304991999902E-3</v>
      </c>
      <c r="Y243">
        <v>6.9609421651E-3</v>
      </c>
      <c r="Z243" s="142" t="s">
        <v>1675</v>
      </c>
    </row>
    <row r="244" spans="1:26">
      <c r="A244" t="s">
        <v>1311</v>
      </c>
      <c r="B244" t="s">
        <v>1278</v>
      </c>
      <c r="C244" t="s">
        <v>1715</v>
      </c>
      <c r="D244" t="s">
        <v>1706</v>
      </c>
      <c r="E244">
        <v>5.5589103210000003E-3</v>
      </c>
      <c r="F244">
        <v>9.6016786810000001E-3</v>
      </c>
      <c r="G244">
        <v>1.37807866599999E-2</v>
      </c>
      <c r="H244">
        <v>1.6149219879999999E-2</v>
      </c>
      <c r="I244">
        <v>1.7413496640000001E-2</v>
      </c>
      <c r="J244">
        <v>1.9812679895999899E-2</v>
      </c>
      <c r="K244">
        <v>2.2864021692000001E-2</v>
      </c>
      <c r="L244">
        <v>2.5540718739000001E-2</v>
      </c>
      <c r="M244">
        <v>2.7910855636000001E-2</v>
      </c>
      <c r="N244">
        <v>2.9982211562E-2</v>
      </c>
      <c r="O244">
        <v>3.1775977118000003E-2</v>
      </c>
      <c r="P244">
        <v>3.3362248960999999E-2</v>
      </c>
      <c r="Q244">
        <v>3.4706330179000003E-2</v>
      </c>
      <c r="R244">
        <v>3.5760295807999901E-2</v>
      </c>
      <c r="S244">
        <v>3.6511542430000002E-2</v>
      </c>
      <c r="T244">
        <v>3.6965089197999998E-2</v>
      </c>
      <c r="U244">
        <v>3.71419481409999E-2</v>
      </c>
      <c r="V244">
        <v>3.7094981892999999E-2</v>
      </c>
      <c r="W244">
        <v>3.6876521451999898E-2</v>
      </c>
      <c r="X244">
        <v>3.6521128521999999E-2</v>
      </c>
      <c r="Y244">
        <v>3.6065760779999997E-2</v>
      </c>
      <c r="Z244" s="142" t="s">
        <v>1675</v>
      </c>
    </row>
    <row r="245" spans="1:26">
      <c r="A245" t="s">
        <v>1311</v>
      </c>
      <c r="B245" t="s">
        <v>1278</v>
      </c>
      <c r="C245" t="s">
        <v>1715</v>
      </c>
      <c r="D245" t="s">
        <v>1705</v>
      </c>
      <c r="E245" s="625">
        <v>5.7245632021999998E-4</v>
      </c>
      <c r="F245" s="625">
        <v>5.7347918021999995E-4</v>
      </c>
      <c r="G245" s="625">
        <v>7.7091547362999899E-4</v>
      </c>
      <c r="H245" s="625">
        <v>9.7491534239999998E-4</v>
      </c>
      <c r="I245">
        <v>1.1577586215E-3</v>
      </c>
      <c r="J245">
        <v>1.2118042475E-3</v>
      </c>
      <c r="K245">
        <v>1.2603580538000001E-3</v>
      </c>
      <c r="L245">
        <v>1.27749715339999E-3</v>
      </c>
      <c r="M245">
        <v>1.2696525041999899E-3</v>
      </c>
      <c r="N245">
        <v>1.2413594375800001E-3</v>
      </c>
      <c r="O245">
        <v>1.19715245337999E-3</v>
      </c>
      <c r="P245">
        <v>1.1434591436099901E-3</v>
      </c>
      <c r="Q245">
        <v>1.08266786161E-3</v>
      </c>
      <c r="R245">
        <v>1.01642369454999E-3</v>
      </c>
      <c r="S245" s="625">
        <v>9.7100656090999896E-4</v>
      </c>
      <c r="T245" s="625">
        <v>9.8306801421000007E-4</v>
      </c>
      <c r="U245" s="625">
        <v>9.8777189776999997E-4</v>
      </c>
      <c r="V245" s="625">
        <v>9.8652185044000008E-4</v>
      </c>
      <c r="W245" s="625">
        <v>9.8071318355999991E-4</v>
      </c>
      <c r="X245" s="625">
        <v>9.7126028787000002E-4</v>
      </c>
      <c r="Y245" s="625">
        <v>9.5915070985999997E-4</v>
      </c>
      <c r="Z245" s="142" t="s">
        <v>1675</v>
      </c>
    </row>
    <row r="246" spans="1:26">
      <c r="A246" t="s">
        <v>1311</v>
      </c>
      <c r="B246" t="s">
        <v>1278</v>
      </c>
      <c r="C246" t="s">
        <v>1715</v>
      </c>
      <c r="D246" t="s">
        <v>1704</v>
      </c>
      <c r="E246" s="625">
        <v>4.2336001999999999E-4</v>
      </c>
      <c r="F246" s="625">
        <v>4.2411617999999998E-4</v>
      </c>
      <c r="G246" s="625">
        <v>7.6801100160999998E-4</v>
      </c>
      <c r="H246" s="625">
        <v>9.7124280719999899E-4</v>
      </c>
      <c r="I246">
        <v>1.1533969410999899E-3</v>
      </c>
      <c r="J246">
        <v>1.2072392954E-3</v>
      </c>
      <c r="K246">
        <v>1.2556097149999999E-3</v>
      </c>
      <c r="L246">
        <v>1.2726831380999999E-3</v>
      </c>
      <c r="M246">
        <v>1.2648694536999999E-3</v>
      </c>
      <c r="N246">
        <v>1.23668242464E-3</v>
      </c>
      <c r="O246">
        <v>1.19264222635E-3</v>
      </c>
      <c r="P246">
        <v>1.13915022077E-3</v>
      </c>
      <c r="Q246">
        <v>1.07859015634999E-3</v>
      </c>
      <c r="R246">
        <v>1.0125950588799901E-3</v>
      </c>
      <c r="S246" s="625">
        <v>9.6734747227999996E-4</v>
      </c>
      <c r="T246" s="625">
        <v>9.793646204499999E-4</v>
      </c>
      <c r="U246" s="625">
        <v>9.8405030271000006E-4</v>
      </c>
      <c r="V246" s="625">
        <v>9.8280536295999995E-4</v>
      </c>
      <c r="W246" s="625">
        <v>9.7701792216E-4</v>
      </c>
      <c r="X246" s="625">
        <v>9.6760182120000004E-4</v>
      </c>
      <c r="Y246" s="625">
        <v>9.5553682154999903E-4</v>
      </c>
      <c r="Z246" s="142" t="s">
        <v>1675</v>
      </c>
    </row>
    <row r="247" spans="1:26">
      <c r="A247" t="s">
        <v>1311</v>
      </c>
      <c r="B247" t="s">
        <v>1278</v>
      </c>
      <c r="C247" t="s">
        <v>1715</v>
      </c>
      <c r="D247" t="s">
        <v>1702</v>
      </c>
      <c r="E247" s="625">
        <v>7.3627820009999998E-5</v>
      </c>
      <c r="F247" s="625">
        <v>7.3759440009999895E-5</v>
      </c>
      <c r="G247" s="625">
        <v>9.915315105E-5</v>
      </c>
      <c r="H247" s="625">
        <v>1.2539113269E-4</v>
      </c>
      <c r="I247" s="625">
        <v>1.4890787722E-4</v>
      </c>
      <c r="J247" s="625">
        <v>1.5585914793000001E-4</v>
      </c>
      <c r="K247" s="625">
        <v>1.6210403943E-4</v>
      </c>
      <c r="L247" s="625">
        <v>1.6430821933999899E-4</v>
      </c>
      <c r="M247" s="625">
        <v>1.6329959394999999E-4</v>
      </c>
      <c r="N247" s="625">
        <v>1.5966033987999901E-4</v>
      </c>
      <c r="O247" s="625">
        <v>1.5397471918E-4</v>
      </c>
      <c r="P247" s="625">
        <v>1.4706866459000001E-4</v>
      </c>
      <c r="Q247" s="625">
        <v>1.3925000008300001E-4</v>
      </c>
      <c r="R247" s="625">
        <v>1.3072985120899999E-4</v>
      </c>
      <c r="S247" s="625">
        <v>1.2488828867799999E-4</v>
      </c>
      <c r="T247" s="625">
        <v>1.26439601349E-4</v>
      </c>
      <c r="U247" s="625">
        <v>1.2704463867499899E-4</v>
      </c>
      <c r="V247" s="625">
        <v>1.26883849723E-4</v>
      </c>
      <c r="W247" s="625">
        <v>1.26136737657999E-4</v>
      </c>
      <c r="X247" s="625">
        <v>1.2492098002600001E-4</v>
      </c>
      <c r="Y247" s="625">
        <v>1.2336336148199999E-4</v>
      </c>
      <c r="Z247" s="142" t="s">
        <v>1675</v>
      </c>
    </row>
    <row r="248" spans="1:26">
      <c r="A248" t="s">
        <v>1311</v>
      </c>
      <c r="B248" t="s">
        <v>1278</v>
      </c>
      <c r="C248" t="s">
        <v>1703</v>
      </c>
      <c r="D248" t="s">
        <v>1714</v>
      </c>
      <c r="E248">
        <v>1.313814539762E-3</v>
      </c>
      <c r="F248">
        <v>1.147515539962E-3</v>
      </c>
      <c r="G248">
        <v>1.17032339654099E-3</v>
      </c>
      <c r="H248">
        <v>1.29431932791099E-3</v>
      </c>
      <c r="I248">
        <v>1.5323763834189999E-3</v>
      </c>
      <c r="J248">
        <v>1.4754170674209999E-3</v>
      </c>
      <c r="K248">
        <v>1.359882020693E-3</v>
      </c>
      <c r="L248">
        <v>1.23977501495499E-3</v>
      </c>
      <c r="M248">
        <v>1.1517449982360001E-3</v>
      </c>
      <c r="N248">
        <v>1.0590775394110001E-3</v>
      </c>
      <c r="O248" s="625">
        <v>9.6366981070599995E-4</v>
      </c>
      <c r="P248" s="625">
        <v>8.7111949470899898E-4</v>
      </c>
      <c r="Q248" s="625">
        <v>7.8871217003599896E-4</v>
      </c>
      <c r="R248" s="625">
        <v>7.1213687813100003E-4</v>
      </c>
      <c r="S248" s="625">
        <v>6.5858135857299897E-4</v>
      </c>
      <c r="T248" s="625">
        <v>6.5064793605799996E-4</v>
      </c>
      <c r="U248" s="625">
        <v>6.4202468383800005E-4</v>
      </c>
      <c r="V248" s="625">
        <v>6.3327888735000004E-4</v>
      </c>
      <c r="W248" s="625">
        <v>6.2527582076599998E-4</v>
      </c>
      <c r="X248" s="625">
        <v>6.1775891474499995E-4</v>
      </c>
      <c r="Y248" s="625">
        <v>6.1071376683300002E-4</v>
      </c>
      <c r="Z248" s="142" t="s">
        <v>1675</v>
      </c>
    </row>
    <row r="249" spans="1:26">
      <c r="A249" t="s">
        <v>1311</v>
      </c>
      <c r="B249" t="s">
        <v>1278</v>
      </c>
      <c r="C249" t="s">
        <v>1703</v>
      </c>
      <c r="D249" t="s">
        <v>1713</v>
      </c>
      <c r="E249">
        <v>1.01952040999999E-2</v>
      </c>
      <c r="F249">
        <v>8.9047218999999903E-3</v>
      </c>
      <c r="G249">
        <v>1.0523805027772001E-2</v>
      </c>
      <c r="H249">
        <v>1.1638790653011001E-2</v>
      </c>
      <c r="I249">
        <v>1.3779460799671E-2</v>
      </c>
      <c r="J249">
        <v>1.32672548667739E-2</v>
      </c>
      <c r="K249">
        <v>1.22283550049689E-2</v>
      </c>
      <c r="L249">
        <v>1.1148327873707E-2</v>
      </c>
      <c r="M249">
        <v>1.0356734343462E-2</v>
      </c>
      <c r="N249">
        <v>9.5234422432499896E-3</v>
      </c>
      <c r="O249">
        <v>8.6655182245309898E-3</v>
      </c>
      <c r="P249">
        <v>7.8332929407699901E-3</v>
      </c>
      <c r="Q249">
        <v>7.0922704098879998E-3</v>
      </c>
      <c r="R249">
        <v>6.403683062522E-3</v>
      </c>
      <c r="S249">
        <v>5.9221033500510001E-3</v>
      </c>
      <c r="T249">
        <v>5.8507639441239996E-3</v>
      </c>
      <c r="U249">
        <v>5.77322213800499E-3</v>
      </c>
      <c r="V249">
        <v>5.6945769564200003E-3</v>
      </c>
      <c r="W249">
        <v>5.6226116537089997E-3</v>
      </c>
      <c r="X249">
        <v>5.5550284357429999E-3</v>
      </c>
      <c r="Y249">
        <v>5.4916607264170001E-3</v>
      </c>
      <c r="Z249" s="142" t="s">
        <v>1675</v>
      </c>
    </row>
    <row r="250" spans="1:26">
      <c r="A250" t="s">
        <v>1311</v>
      </c>
      <c r="B250" t="s">
        <v>1278</v>
      </c>
      <c r="C250" t="s">
        <v>1703</v>
      </c>
      <c r="D250" t="s">
        <v>1712</v>
      </c>
      <c r="E250">
        <v>0.178678834929999</v>
      </c>
      <c r="F250">
        <v>0.15606236081001901</v>
      </c>
      <c r="G250">
        <v>0.18443771832880901</v>
      </c>
      <c r="H250">
        <v>0.20397856235324999</v>
      </c>
      <c r="I250">
        <v>0.24149572928113999</v>
      </c>
      <c r="J250">
        <v>0.23251902273714001</v>
      </c>
      <c r="K250">
        <v>0.21431124264512</v>
      </c>
      <c r="L250">
        <v>0.19538292820340999</v>
      </c>
      <c r="M250">
        <v>0.18150966745175401</v>
      </c>
      <c r="N250">
        <v>0.166905900126507</v>
      </c>
      <c r="O250">
        <v>0.151870104998762</v>
      </c>
      <c r="P250">
        <v>0.13728436154161</v>
      </c>
      <c r="Q250">
        <v>0.124297589733813</v>
      </c>
      <c r="R250">
        <v>0.112229483272738</v>
      </c>
      <c r="S250">
        <v>0.103789485403666</v>
      </c>
      <c r="T250">
        <v>0.10253911047894999</v>
      </c>
      <c r="U250">
        <v>0.10118015618453501</v>
      </c>
      <c r="V250">
        <v>9.9801912373132906E-2</v>
      </c>
      <c r="W250">
        <v>9.8540493058617007E-2</v>
      </c>
      <c r="X250">
        <v>9.7356219292010895E-2</v>
      </c>
      <c r="Y250">
        <v>9.6245717460864993E-2</v>
      </c>
      <c r="Z250" s="142" t="s">
        <v>1675</v>
      </c>
    </row>
    <row r="251" spans="1:26">
      <c r="A251" t="s">
        <v>1311</v>
      </c>
      <c r="B251" t="s">
        <v>1278</v>
      </c>
      <c r="C251" t="s">
        <v>1703</v>
      </c>
      <c r="D251" t="s">
        <v>1711</v>
      </c>
      <c r="E251">
        <v>4.429780139149E-3</v>
      </c>
      <c r="F251">
        <v>3.8692018391489999E-3</v>
      </c>
      <c r="G251">
        <v>4.5727046240809904E-3</v>
      </c>
      <c r="H251">
        <v>5.05716609980699E-3</v>
      </c>
      <c r="I251">
        <v>5.9873181641899899E-3</v>
      </c>
      <c r="J251">
        <v>5.7647618250229902E-3</v>
      </c>
      <c r="K251">
        <v>5.3133448507799996E-3</v>
      </c>
      <c r="L251">
        <v>4.8440580381069898E-3</v>
      </c>
      <c r="M251">
        <v>4.5001097445189998E-3</v>
      </c>
      <c r="N251">
        <v>4.1380397727719996E-3</v>
      </c>
      <c r="O251">
        <v>3.7652589234649998E-3</v>
      </c>
      <c r="P251">
        <v>3.4036463073170002E-3</v>
      </c>
      <c r="Q251">
        <v>3.0816595348609902E-3</v>
      </c>
      <c r="R251">
        <v>2.7824695831300001E-3</v>
      </c>
      <c r="S251">
        <v>2.573214546588E-3</v>
      </c>
      <c r="T251">
        <v>2.5422166243460002E-3</v>
      </c>
      <c r="U251">
        <v>2.5085242711849901E-3</v>
      </c>
      <c r="V251">
        <v>2.47435247047999E-3</v>
      </c>
      <c r="W251">
        <v>2.4430806923899902E-3</v>
      </c>
      <c r="X251">
        <v>2.4137166925029901E-3</v>
      </c>
      <c r="Y251">
        <v>2.3861848541810002E-3</v>
      </c>
      <c r="Z251" s="142" t="s">
        <v>1675</v>
      </c>
    </row>
    <row r="252" spans="1:26">
      <c r="A252" t="s">
        <v>1311</v>
      </c>
      <c r="B252" t="s">
        <v>1278</v>
      </c>
      <c r="C252" t="s">
        <v>1703</v>
      </c>
      <c r="D252" t="s">
        <v>1701</v>
      </c>
      <c r="E252">
        <v>2.6511491234697E-2</v>
      </c>
      <c r="F252">
        <v>4.2793438289994899E-2</v>
      </c>
      <c r="G252">
        <v>5.4319437000002899E-2</v>
      </c>
      <c r="H252">
        <v>6.7796757839999999E-2</v>
      </c>
      <c r="I252">
        <v>6.5024922900000004E-2</v>
      </c>
      <c r="J252">
        <v>6.7523238617734904E-2</v>
      </c>
      <c r="K252">
        <v>6.8371683421684995E-2</v>
      </c>
      <c r="L252">
        <v>6.8010915024592E-2</v>
      </c>
      <c r="M252">
        <v>6.8771421278533001E-2</v>
      </c>
      <c r="N252">
        <v>6.8772388076915006E-2</v>
      </c>
      <c r="O252">
        <v>6.86284129870669E-2</v>
      </c>
      <c r="P252">
        <v>6.8192727293067898E-2</v>
      </c>
      <c r="Q252">
        <v>6.7835723535571005E-2</v>
      </c>
      <c r="R252">
        <v>6.7222748940680893E-2</v>
      </c>
      <c r="S252">
        <v>6.6442180647525995E-2</v>
      </c>
      <c r="T252">
        <v>6.5641772241214896E-2</v>
      </c>
      <c r="U252">
        <v>6.4771789692232906E-2</v>
      </c>
      <c r="V252">
        <v>6.3889561019036006E-2</v>
      </c>
      <c r="W252">
        <v>6.3081996390086006E-2</v>
      </c>
      <c r="X252">
        <v>6.2323859218382002E-2</v>
      </c>
      <c r="Y252">
        <v>6.1612962029320997E-2</v>
      </c>
      <c r="Z252" s="142" t="s">
        <v>1675</v>
      </c>
    </row>
    <row r="253" spans="1:26">
      <c r="A253" t="s">
        <v>1311</v>
      </c>
      <c r="B253" t="s">
        <v>1278</v>
      </c>
      <c r="C253" t="s">
        <v>1703</v>
      </c>
      <c r="D253" t="s">
        <v>1710</v>
      </c>
      <c r="E253" s="625">
        <v>1.7517517993099899E-4</v>
      </c>
      <c r="F253" s="625">
        <v>1.5300215997000001E-4</v>
      </c>
      <c r="G253" s="625">
        <v>1.8082136380099899E-4</v>
      </c>
      <c r="H253" s="625">
        <v>1.9997899850299899E-4</v>
      </c>
      <c r="I253" s="625">
        <v>2.3676052358299901E-4</v>
      </c>
      <c r="J253" s="625">
        <v>2.2795988526299999E-4</v>
      </c>
      <c r="K253" s="625">
        <v>2.10109177052E-4</v>
      </c>
      <c r="L253" s="625">
        <v>1.91551831672E-4</v>
      </c>
      <c r="M253" s="625">
        <v>1.7795068961599901E-4</v>
      </c>
      <c r="N253" s="625">
        <v>1.6363295822799999E-4</v>
      </c>
      <c r="O253" s="625">
        <v>1.48892042160999E-4</v>
      </c>
      <c r="P253" s="625">
        <v>1.3459243723400001E-4</v>
      </c>
      <c r="Q253" s="625">
        <v>1.2186033886E-4</v>
      </c>
      <c r="R253" s="625">
        <v>1.10028841085E-4</v>
      </c>
      <c r="S253" s="625">
        <v>1.0175434652599901E-4</v>
      </c>
      <c r="T253" s="625">
        <v>1.00528625132E-4</v>
      </c>
      <c r="U253" s="625">
        <v>9.9196168738000003E-5</v>
      </c>
      <c r="V253" s="625">
        <v>9.7844926988999999E-5</v>
      </c>
      <c r="W253" s="625">
        <v>9.6608308491999897E-5</v>
      </c>
      <c r="X253" s="625">
        <v>9.5447175605000006E-5</v>
      </c>
      <c r="Y253" s="625">
        <v>9.4358448727999996E-5</v>
      </c>
      <c r="Z253" s="142" t="s">
        <v>1675</v>
      </c>
    </row>
    <row r="254" spans="1:26">
      <c r="A254" t="s">
        <v>1311</v>
      </c>
      <c r="B254" t="s">
        <v>1278</v>
      </c>
      <c r="C254" t="s">
        <v>1703</v>
      </c>
      <c r="D254" t="s">
        <v>1709</v>
      </c>
      <c r="E254">
        <v>0.43735834829994902</v>
      </c>
      <c r="F254">
        <v>0.60113942840000001</v>
      </c>
      <c r="G254">
        <v>0.69333481449999901</v>
      </c>
      <c r="H254">
        <v>0.76339660859999903</v>
      </c>
      <c r="I254">
        <v>0.776867575999999</v>
      </c>
      <c r="J254">
        <v>0.81309068884907898</v>
      </c>
      <c r="K254">
        <v>0.83152184347059999</v>
      </c>
      <c r="L254">
        <v>0.83546741462122998</v>
      </c>
      <c r="M254">
        <v>0.85341040949839997</v>
      </c>
      <c r="N254">
        <v>0.86219819537548004</v>
      </c>
      <c r="O254">
        <v>0.86216631858518999</v>
      </c>
      <c r="P254">
        <v>0.856694384128449</v>
      </c>
      <c r="Q254">
        <v>0.85220693556216998</v>
      </c>
      <c r="R254">
        <v>0.84450657840584997</v>
      </c>
      <c r="S254">
        <v>0.83470217550862003</v>
      </c>
      <c r="T254">
        <v>0.82464589355201001</v>
      </c>
      <c r="U254">
        <v>0.81371681596997003</v>
      </c>
      <c r="V254">
        <v>0.80263283406010899</v>
      </c>
      <c r="W254">
        <v>0.79248821853750895</v>
      </c>
      <c r="X254">
        <v>0.78296359119528902</v>
      </c>
      <c r="Y254">
        <v>0.77403289734762903</v>
      </c>
      <c r="Z254" s="142" t="s">
        <v>1675</v>
      </c>
    </row>
    <row r="255" spans="1:26">
      <c r="A255" t="s">
        <v>1311</v>
      </c>
      <c r="B255" t="s">
        <v>1278</v>
      </c>
      <c r="C255" t="s">
        <v>1703</v>
      </c>
      <c r="D255" t="s">
        <v>1708</v>
      </c>
      <c r="E255">
        <v>3.8013056991489901E-3</v>
      </c>
      <c r="F255">
        <v>3.3201454404100002E-3</v>
      </c>
      <c r="G255">
        <v>3.9238245927990002E-3</v>
      </c>
      <c r="H255">
        <v>4.3395445354519899E-3</v>
      </c>
      <c r="I255">
        <v>5.1377119005379902E-3</v>
      </c>
      <c r="J255">
        <v>4.9467350744170002E-3</v>
      </c>
      <c r="K255">
        <v>4.55936500820799E-3</v>
      </c>
      <c r="L255">
        <v>4.1566818471299996E-3</v>
      </c>
      <c r="M255">
        <v>3.86152506281599E-3</v>
      </c>
      <c r="N255">
        <v>3.550843114176E-3</v>
      </c>
      <c r="O255">
        <v>3.2309608642990002E-3</v>
      </c>
      <c r="P255">
        <v>2.9206596326039999E-3</v>
      </c>
      <c r="Q255">
        <v>2.6443689713989901E-3</v>
      </c>
      <c r="R255">
        <v>2.38762610603899E-3</v>
      </c>
      <c r="S255">
        <v>2.208069643885E-3</v>
      </c>
      <c r="T255">
        <v>2.181470426796E-3</v>
      </c>
      <c r="U255">
        <v>2.1525571830179999E-3</v>
      </c>
      <c r="V255">
        <v>2.1232353634479998E-3</v>
      </c>
      <c r="W255">
        <v>2.0964016450759899E-3</v>
      </c>
      <c r="X255">
        <v>2.071202954791E-3</v>
      </c>
      <c r="Y255">
        <v>2.0475792033549998E-3</v>
      </c>
      <c r="Z255" s="142" t="s">
        <v>1675</v>
      </c>
    </row>
    <row r="256" spans="1:26">
      <c r="A256" t="s">
        <v>1311</v>
      </c>
      <c r="B256" t="s">
        <v>1278</v>
      </c>
      <c r="C256" t="s">
        <v>1703</v>
      </c>
      <c r="D256" t="s">
        <v>1707</v>
      </c>
      <c r="E256">
        <v>3.9534238240004002E-2</v>
      </c>
      <c r="F256">
        <v>3.4533438824E-2</v>
      </c>
      <c r="G256">
        <v>4.0812387730918998E-2</v>
      </c>
      <c r="H256">
        <v>4.5136306037150901E-2</v>
      </c>
      <c r="I256">
        <v>5.3438147559955899E-2</v>
      </c>
      <c r="J256">
        <v>5.1451719412578999E-2</v>
      </c>
      <c r="K256">
        <v>4.7422722149877E-2</v>
      </c>
      <c r="L256">
        <v>4.3234309208193003E-2</v>
      </c>
      <c r="M256">
        <v>4.0164433544721899E-2</v>
      </c>
      <c r="N256">
        <v>3.6932867400426901E-2</v>
      </c>
      <c r="O256">
        <v>3.3605744161348899E-2</v>
      </c>
      <c r="P256">
        <v>3.03782232967089E-2</v>
      </c>
      <c r="Q256">
        <v>2.7504533978875E-2</v>
      </c>
      <c r="R256">
        <v>2.4834122327843999E-2</v>
      </c>
      <c r="S256">
        <v>2.2966514782672E-2</v>
      </c>
      <c r="T256">
        <v>2.2689839542135999E-2</v>
      </c>
      <c r="U256">
        <v>2.23891263071039E-2</v>
      </c>
      <c r="V256">
        <v>2.2084141781030998E-2</v>
      </c>
      <c r="W256">
        <v>2.18050376457949E-2</v>
      </c>
      <c r="X256">
        <v>2.1542945763118999E-2</v>
      </c>
      <c r="Y256">
        <v>2.1297226714829001E-2</v>
      </c>
      <c r="Z256" s="142" t="s">
        <v>1675</v>
      </c>
    </row>
    <row r="257" spans="1:26">
      <c r="A257" t="s">
        <v>1311</v>
      </c>
      <c r="B257" t="s">
        <v>1278</v>
      </c>
      <c r="C257" t="s">
        <v>1703</v>
      </c>
      <c r="D257" t="s">
        <v>1706</v>
      </c>
      <c r="E257">
        <v>2.2121034660185002E-2</v>
      </c>
      <c r="F257">
        <v>3.5475708382999897E-2</v>
      </c>
      <c r="G257">
        <v>4.4708805099994899E-2</v>
      </c>
      <c r="H257">
        <v>4.8224604099995898E-2</v>
      </c>
      <c r="I257">
        <v>4.8377887599995999E-2</v>
      </c>
      <c r="J257">
        <v>5.0633606754235901E-2</v>
      </c>
      <c r="K257">
        <v>5.1781253849684898E-2</v>
      </c>
      <c r="L257">
        <v>5.2027030203464997E-2</v>
      </c>
      <c r="M257">
        <v>5.3144374755989002E-2</v>
      </c>
      <c r="N257">
        <v>5.3691656503961002E-2</v>
      </c>
      <c r="O257">
        <v>5.3689694195833901E-2</v>
      </c>
      <c r="P257">
        <v>5.3348870212159998E-2</v>
      </c>
      <c r="Q257">
        <v>5.30694386993159E-2</v>
      </c>
      <c r="R257">
        <v>5.2589887452903897E-2</v>
      </c>
      <c r="S257">
        <v>5.1979353690954001E-2</v>
      </c>
      <c r="T257">
        <v>5.1353196387806999E-2</v>
      </c>
      <c r="U257">
        <v>5.06725502346679E-2</v>
      </c>
      <c r="V257">
        <v>4.9982276482809E-2</v>
      </c>
      <c r="W257">
        <v>4.9350661838160899E-2</v>
      </c>
      <c r="X257">
        <v>4.8757419204194997E-2</v>
      </c>
      <c r="Y257">
        <v>4.8201259040659999E-2</v>
      </c>
      <c r="Z257" s="142" t="s">
        <v>1675</v>
      </c>
    </row>
    <row r="258" spans="1:26">
      <c r="A258" t="s">
        <v>1311</v>
      </c>
      <c r="B258" t="s">
        <v>1278</v>
      </c>
      <c r="C258" t="s">
        <v>1703</v>
      </c>
      <c r="D258" t="s">
        <v>1705</v>
      </c>
      <c r="E258">
        <v>5.4479461991489998E-3</v>
      </c>
      <c r="F258">
        <v>4.7583700791489899E-3</v>
      </c>
      <c r="G258">
        <v>5.6235470211050001E-3</v>
      </c>
      <c r="H258">
        <v>6.2193526462119902E-3</v>
      </c>
      <c r="I258">
        <v>7.3632517882210001E-3</v>
      </c>
      <c r="J258">
        <v>7.0895527996229996E-3</v>
      </c>
      <c r="K258">
        <v>6.5343885505979998E-3</v>
      </c>
      <c r="L258">
        <v>5.9572627875399999E-3</v>
      </c>
      <c r="M258">
        <v>5.5342689173699996E-3</v>
      </c>
      <c r="N258">
        <v>5.0889946592169999E-3</v>
      </c>
      <c r="O258">
        <v>4.6305463311790002E-3</v>
      </c>
      <c r="P258">
        <v>4.18582430331899E-3</v>
      </c>
      <c r="Q258">
        <v>3.7898500024449899E-3</v>
      </c>
      <c r="R258">
        <v>3.4218965271619901E-3</v>
      </c>
      <c r="S258">
        <v>3.1645597684549901E-3</v>
      </c>
      <c r="T258">
        <v>3.1264415902399999E-3</v>
      </c>
      <c r="U258">
        <v>3.0849989694339999E-3</v>
      </c>
      <c r="V258">
        <v>3.0429825616999999E-3</v>
      </c>
      <c r="W258">
        <v>3.0045210095880001E-3</v>
      </c>
      <c r="X258">
        <v>2.9684111134659998E-3</v>
      </c>
      <c r="Y258">
        <v>2.9345505050539901E-3</v>
      </c>
      <c r="Z258" s="142" t="s">
        <v>1675</v>
      </c>
    </row>
    <row r="259" spans="1:26">
      <c r="A259" t="s">
        <v>1311</v>
      </c>
      <c r="B259" t="s">
        <v>1278</v>
      </c>
      <c r="C259" t="s">
        <v>1703</v>
      </c>
      <c r="D259" t="s">
        <v>1704</v>
      </c>
      <c r="E259">
        <v>4.0290361401489902E-3</v>
      </c>
      <c r="F259">
        <v>3.5190483795490002E-3</v>
      </c>
      <c r="G259">
        <v>5.6024034916369999E-3</v>
      </c>
      <c r="H259">
        <v>6.195965361227E-3</v>
      </c>
      <c r="I259">
        <v>7.3355671020409897E-3</v>
      </c>
      <c r="J259">
        <v>7.0628871608929998E-3</v>
      </c>
      <c r="K259">
        <v>6.5098201126040003E-3</v>
      </c>
      <c r="L259">
        <v>5.9348542214259902E-3</v>
      </c>
      <c r="M259">
        <v>5.5134498558360003E-3</v>
      </c>
      <c r="N259">
        <v>5.0698505735879999E-3</v>
      </c>
      <c r="O259">
        <v>4.613130221032E-3</v>
      </c>
      <c r="P259">
        <v>4.1700914471229896E-3</v>
      </c>
      <c r="Q259">
        <v>3.7756032993410001E-3</v>
      </c>
      <c r="R259">
        <v>3.4090303384630002E-3</v>
      </c>
      <c r="S259">
        <v>3.1526562714929902E-3</v>
      </c>
      <c r="T259">
        <v>3.114677949659E-3</v>
      </c>
      <c r="U259">
        <v>3.0734047436009899E-3</v>
      </c>
      <c r="V259">
        <v>3.0315342670229999E-3</v>
      </c>
      <c r="W259">
        <v>2.9932242410859902E-3</v>
      </c>
      <c r="X259">
        <v>2.9572478926089998E-3</v>
      </c>
      <c r="Y259">
        <v>2.9235132618789898E-3</v>
      </c>
      <c r="Z259" s="142" t="s">
        <v>1675</v>
      </c>
    </row>
    <row r="260" spans="1:26">
      <c r="A260" t="s">
        <v>1311</v>
      </c>
      <c r="B260" t="s">
        <v>1278</v>
      </c>
      <c r="C260" t="s">
        <v>1703</v>
      </c>
      <c r="D260" t="s">
        <v>1702</v>
      </c>
      <c r="E260" s="625">
        <v>7.0070148000000001E-4</v>
      </c>
      <c r="F260" s="625">
        <v>6.1200943999999895E-4</v>
      </c>
      <c r="G260" s="625">
        <v>7.23285416000999E-4</v>
      </c>
      <c r="H260" s="625">
        <v>7.9991606281499996E-4</v>
      </c>
      <c r="I260" s="625">
        <v>9.4704171841800003E-4</v>
      </c>
      <c r="J260" s="625">
        <v>9.1183970220999903E-4</v>
      </c>
      <c r="K260" s="625">
        <v>8.4043588939499998E-4</v>
      </c>
      <c r="L260" s="625">
        <v>7.6620697501099996E-4</v>
      </c>
      <c r="M260" s="625">
        <v>7.1180271133299998E-4</v>
      </c>
      <c r="N260" s="625">
        <v>6.5453154110400001E-4</v>
      </c>
      <c r="O260" s="625">
        <v>5.9556807961799903E-4</v>
      </c>
      <c r="P260" s="625">
        <v>5.3837029495899899E-4</v>
      </c>
      <c r="Q260" s="625">
        <v>4.8744125385300001E-4</v>
      </c>
      <c r="R260" s="625">
        <v>4.4011550855799897E-4</v>
      </c>
      <c r="S260" s="625">
        <v>4.0701688340899901E-4</v>
      </c>
      <c r="T260" s="625">
        <v>4.0211372347999998E-4</v>
      </c>
      <c r="U260" s="625">
        <v>3.9678424439199998E-4</v>
      </c>
      <c r="V260" s="625">
        <v>3.9137929577399999E-4</v>
      </c>
      <c r="W260" s="625">
        <v>3.86433250183999E-4</v>
      </c>
      <c r="X260" s="625">
        <v>3.81788701814999E-4</v>
      </c>
      <c r="Y260" s="625">
        <v>3.7743347950699898E-4</v>
      </c>
      <c r="Z260" s="142" t="s">
        <v>1675</v>
      </c>
    </row>
    <row r="261" spans="1:26">
      <c r="A261" t="s">
        <v>1311</v>
      </c>
      <c r="B261" t="s">
        <v>1278</v>
      </c>
      <c r="C261" t="s">
        <v>1334</v>
      </c>
      <c r="D261" t="s">
        <v>1690</v>
      </c>
      <c r="E261">
        <v>1.0666422976E-2</v>
      </c>
      <c r="F261">
        <v>1.9230279491000001E-2</v>
      </c>
      <c r="G261">
        <v>2.1555651073E-2</v>
      </c>
      <c r="H261">
        <v>2.4677050026999998E-2</v>
      </c>
      <c r="I261">
        <v>1.7445001931000001E-2</v>
      </c>
      <c r="J261">
        <v>1.6226235919989999E-2</v>
      </c>
      <c r="K261">
        <v>1.396896901232E-2</v>
      </c>
      <c r="L261">
        <v>1.146463781863E-2</v>
      </c>
      <c r="M261">
        <v>9.3583869750069899E-3</v>
      </c>
      <c r="N261">
        <v>8.1608026465599896E-3</v>
      </c>
      <c r="O261">
        <v>6.7293352395099999E-3</v>
      </c>
      <c r="P261">
        <v>5.5272232734599998E-3</v>
      </c>
      <c r="Q261">
        <v>4.6527285275799997E-3</v>
      </c>
      <c r="R261">
        <v>3.9978416380539996E-3</v>
      </c>
      <c r="S261">
        <v>3.4795307864679999E-3</v>
      </c>
      <c r="T261">
        <v>3.036899803639E-3</v>
      </c>
      <c r="U261">
        <v>2.6487798920600001E-3</v>
      </c>
      <c r="V261">
        <v>2.313384654899E-3</v>
      </c>
      <c r="W261">
        <v>2.1626887472219998E-3</v>
      </c>
      <c r="X261">
        <v>2.0436987743989998E-3</v>
      </c>
      <c r="Y261">
        <v>1.935416423619E-3</v>
      </c>
      <c r="Z261" s="142" t="s">
        <v>1675</v>
      </c>
    </row>
    <row r="262" spans="1:26">
      <c r="A262" t="s">
        <v>1311</v>
      </c>
      <c r="B262" t="s">
        <v>1278</v>
      </c>
      <c r="C262" t="s">
        <v>1334</v>
      </c>
      <c r="D262" t="s">
        <v>1689</v>
      </c>
      <c r="E262" s="625">
        <v>7.3115812000000004E-4</v>
      </c>
      <c r="F262">
        <v>1.3068861E-3</v>
      </c>
      <c r="G262">
        <v>1.4566713E-3</v>
      </c>
      <c r="H262">
        <v>1.6939157000000001E-3</v>
      </c>
      <c r="I262">
        <v>1.7924652999999999E-3</v>
      </c>
      <c r="J262">
        <v>1.81230792E-3</v>
      </c>
      <c r="K262">
        <v>1.7308904E-3</v>
      </c>
      <c r="L262">
        <v>1.565457802E-3</v>
      </c>
      <c r="M262">
        <v>1.405110607E-3</v>
      </c>
      <c r="N262">
        <v>1.346534257E-3</v>
      </c>
      <c r="O262">
        <v>1.220927739E-3</v>
      </c>
      <c r="P262">
        <v>1.103156181E-3</v>
      </c>
      <c r="Q262">
        <v>1.02082114E-3</v>
      </c>
      <c r="R262" s="625">
        <v>9.62688179E-4</v>
      </c>
      <c r="S262" s="625">
        <v>9.1601663200000004E-4</v>
      </c>
      <c r="T262" s="625">
        <v>8.7165167999999997E-4</v>
      </c>
      <c r="U262" s="625">
        <v>8.2568462099999896E-4</v>
      </c>
      <c r="V262" s="625">
        <v>7.8018072299999896E-4</v>
      </c>
      <c r="W262" s="625">
        <v>7.3701611900000002E-4</v>
      </c>
      <c r="X262" s="625">
        <v>6.9660749100000001E-4</v>
      </c>
      <c r="Y262" s="625">
        <v>6.59924622E-4</v>
      </c>
      <c r="Z262" s="142" t="s">
        <v>1675</v>
      </c>
    </row>
    <row r="263" spans="1:26">
      <c r="A263" t="s">
        <v>1311</v>
      </c>
      <c r="B263" t="s">
        <v>1278</v>
      </c>
      <c r="C263" t="s">
        <v>1334</v>
      </c>
      <c r="D263" t="s">
        <v>1688</v>
      </c>
      <c r="E263">
        <v>6.4648608999999996E-2</v>
      </c>
      <c r="F263">
        <v>0.11472468</v>
      </c>
      <c r="G263">
        <v>0.12413576799999999</v>
      </c>
      <c r="H263">
        <v>0.14135416000000001</v>
      </c>
      <c r="I263">
        <v>0.11870515899999901</v>
      </c>
      <c r="J263">
        <v>0.110411616999999</v>
      </c>
      <c r="K263">
        <v>9.5049870799999894E-2</v>
      </c>
      <c r="L263">
        <v>7.8008223609999996E-2</v>
      </c>
      <c r="M263">
        <v>6.3677151380000005E-2</v>
      </c>
      <c r="N263">
        <v>5.5530607650000001E-2</v>
      </c>
      <c r="O263">
        <v>4.5794699860000003E-2</v>
      </c>
      <c r="P263">
        <v>3.7619061910000001E-2</v>
      </c>
      <c r="Q263">
        <v>3.1670057469999999E-2</v>
      </c>
      <c r="R263">
        <v>2.721243852E-2</v>
      </c>
      <c r="S263">
        <v>2.3682455790000001E-2</v>
      </c>
      <c r="T263">
        <v>2.066734814E-2</v>
      </c>
      <c r="U263">
        <v>1.8024277450000001E-2</v>
      </c>
      <c r="V263">
        <v>1.574103391E-2</v>
      </c>
      <c r="W263">
        <v>1.3795730710000001E-2</v>
      </c>
      <c r="X263">
        <v>1.21373722299999E-2</v>
      </c>
      <c r="Y263">
        <v>1.0733651279999999E-2</v>
      </c>
      <c r="Z263" s="142" t="s">
        <v>1675</v>
      </c>
    </row>
    <row r="264" spans="1:26">
      <c r="A264" t="s">
        <v>1311</v>
      </c>
      <c r="B264" t="s">
        <v>1278</v>
      </c>
      <c r="C264" t="s">
        <v>1334</v>
      </c>
      <c r="D264" t="s">
        <v>1682</v>
      </c>
      <c r="E264" s="625">
        <v>1.4354919399999999E-4</v>
      </c>
      <c r="F264" s="625">
        <v>2.79217225999999E-4</v>
      </c>
      <c r="G264" s="625">
        <v>3.1874308999999999E-4</v>
      </c>
      <c r="H264" s="625">
        <v>3.9207964999999999E-4</v>
      </c>
      <c r="I264" s="625">
        <v>4.1420264699999998E-4</v>
      </c>
      <c r="J264" s="625">
        <v>4.1879307300000002E-4</v>
      </c>
      <c r="K264" s="625">
        <v>4.000185284E-4</v>
      </c>
      <c r="L264" s="625">
        <v>3.6181090709999999E-4</v>
      </c>
      <c r="M264" s="625">
        <v>3.2474337770000002E-4</v>
      </c>
      <c r="N264" s="625">
        <v>3.1115306520000002E-4</v>
      </c>
      <c r="O264" s="625">
        <v>2.820060197E-4</v>
      </c>
      <c r="P264" s="625">
        <v>2.5465926599999998E-4</v>
      </c>
      <c r="Q264" s="625">
        <v>2.35556757599999E-4</v>
      </c>
      <c r="R264" s="625">
        <v>2.2214037140000001E-4</v>
      </c>
      <c r="S264" s="625">
        <v>2.1144672559999999E-4</v>
      </c>
      <c r="T264" s="625">
        <v>2.0130826469999999E-4</v>
      </c>
      <c r="U264" s="625">
        <v>1.907734774E-4</v>
      </c>
      <c r="V264" s="625">
        <v>1.8030719699999999E-4</v>
      </c>
      <c r="W264" s="625">
        <v>1.7033914199999901E-4</v>
      </c>
      <c r="X264" s="625">
        <v>1.609752883E-4</v>
      </c>
      <c r="Y264" s="625">
        <v>1.524592462E-4</v>
      </c>
      <c r="Z264" s="142" t="s">
        <v>1675</v>
      </c>
    </row>
    <row r="265" spans="1:26">
      <c r="A265" t="s">
        <v>1311</v>
      </c>
      <c r="B265" t="s">
        <v>1278</v>
      </c>
      <c r="C265" t="s">
        <v>1334</v>
      </c>
      <c r="D265" t="s">
        <v>1681</v>
      </c>
      <c r="E265" s="625">
        <v>3.6781933999999899E-4</v>
      </c>
      <c r="F265" s="625">
        <v>6.5580610000000002E-4</v>
      </c>
      <c r="G265" s="625">
        <v>7.2948603999999995E-4</v>
      </c>
      <c r="H265" s="625">
        <v>8.5244737000000003E-4</v>
      </c>
      <c r="I265" s="625">
        <v>8.9819301E-4</v>
      </c>
      <c r="J265" s="625">
        <v>9.0814742900000001E-4</v>
      </c>
      <c r="K265" s="625">
        <v>8.6743047200000005E-4</v>
      </c>
      <c r="L265" s="625">
        <v>7.8457316399999999E-4</v>
      </c>
      <c r="M265" s="625">
        <v>7.0419561429999999E-4</v>
      </c>
      <c r="N265" s="625">
        <v>6.7473250699999997E-4</v>
      </c>
      <c r="O265" s="625">
        <v>6.1154254299999997E-4</v>
      </c>
      <c r="P265" s="625">
        <v>5.5226001999999998E-4</v>
      </c>
      <c r="Q265" s="625">
        <v>5.10845408E-4</v>
      </c>
      <c r="R265" s="625">
        <v>4.8175066299999998E-4</v>
      </c>
      <c r="S265" s="625">
        <v>4.5854972499999899E-4</v>
      </c>
      <c r="T265" s="625">
        <v>4.3654991600000002E-4</v>
      </c>
      <c r="U265" s="625">
        <v>4.13693051999999E-4</v>
      </c>
      <c r="V265" s="625">
        <v>3.9099139789999999E-4</v>
      </c>
      <c r="W265" s="625">
        <v>3.6937422759999999E-4</v>
      </c>
      <c r="X265" s="625">
        <v>3.4907246679999999E-4</v>
      </c>
      <c r="Y265" s="625">
        <v>3.3061061100000001E-4</v>
      </c>
      <c r="Z265" s="142" t="s">
        <v>1675</v>
      </c>
    </row>
    <row r="266" spans="1:26">
      <c r="A266" t="s">
        <v>1311</v>
      </c>
      <c r="B266" t="s">
        <v>1278</v>
      </c>
      <c r="C266" t="s">
        <v>1334</v>
      </c>
      <c r="D266" t="s">
        <v>1680</v>
      </c>
      <c r="E266">
        <v>3.3152305790000003E-2</v>
      </c>
      <c r="F266">
        <v>5.8348668999999999E-2</v>
      </c>
      <c r="G266">
        <v>6.3115328299999995E-2</v>
      </c>
      <c r="H266">
        <v>7.2220453399999995E-2</v>
      </c>
      <c r="I266">
        <v>6.1723492099999999E-2</v>
      </c>
      <c r="J266">
        <v>5.7412203519999899E-2</v>
      </c>
      <c r="K266">
        <v>4.942630277E-2</v>
      </c>
      <c r="L266">
        <v>4.0566080249999997E-2</v>
      </c>
      <c r="M266">
        <v>3.3114169468999997E-2</v>
      </c>
      <c r="N266">
        <v>2.8877555199999998E-2</v>
      </c>
      <c r="O266">
        <v>2.3813355077000001E-2</v>
      </c>
      <c r="P266">
        <v>1.9560700928999999E-2</v>
      </c>
      <c r="Q266">
        <v>1.6466908361E-2</v>
      </c>
      <c r="R266">
        <v>1.41497812749999E-2</v>
      </c>
      <c r="S266">
        <v>1.23155960989999E-2</v>
      </c>
      <c r="T266">
        <v>1.0749044258000001E-2</v>
      </c>
      <c r="U266">
        <v>9.3754371580000006E-3</v>
      </c>
      <c r="V266">
        <v>8.1884714640000009E-3</v>
      </c>
      <c r="W266">
        <v>7.1769099269999997E-3</v>
      </c>
      <c r="X266">
        <v>6.3143522889999998E-3</v>
      </c>
      <c r="Y266">
        <v>5.58418711199999E-3</v>
      </c>
      <c r="Z266" s="142" t="s">
        <v>1675</v>
      </c>
    </row>
    <row r="267" spans="1:26">
      <c r="A267" t="s">
        <v>1311</v>
      </c>
      <c r="B267" t="s">
        <v>1278</v>
      </c>
      <c r="C267" t="s">
        <v>1334</v>
      </c>
      <c r="D267" t="s">
        <v>1679</v>
      </c>
      <c r="E267">
        <v>0.20254570999999999</v>
      </c>
      <c r="F267">
        <v>0.35594259099999997</v>
      </c>
      <c r="G267">
        <v>0.38285100300000002</v>
      </c>
      <c r="H267">
        <v>0.435301419999999</v>
      </c>
      <c r="I267">
        <v>0.34898632600000001</v>
      </c>
      <c r="J267">
        <v>0.32460412399999999</v>
      </c>
      <c r="K267">
        <v>0.27944419279999999</v>
      </c>
      <c r="L267">
        <v>0.2293541784</v>
      </c>
      <c r="M267">
        <v>0.18723587801</v>
      </c>
      <c r="N267">
        <v>0.16329699959999999</v>
      </c>
      <c r="O267">
        <v>0.13467994899999999</v>
      </c>
      <c r="P267">
        <v>0.110649394699999</v>
      </c>
      <c r="Q267">
        <v>9.3166251000000005E-2</v>
      </c>
      <c r="R267">
        <v>8.00675847E-2</v>
      </c>
      <c r="S267">
        <v>6.9693671200000001E-2</v>
      </c>
      <c r="T267">
        <v>6.0830509999999997E-2</v>
      </c>
      <c r="U267">
        <v>5.3059004600000001E-2</v>
      </c>
      <c r="V267">
        <v>4.6344800540000002E-2</v>
      </c>
      <c r="W267">
        <v>4.0624507589999997E-2</v>
      </c>
      <c r="X267">
        <v>3.5748743190000001E-2</v>
      </c>
      <c r="Y267">
        <v>3.162212717E-2</v>
      </c>
      <c r="Z267" s="142" t="s">
        <v>1675</v>
      </c>
    </row>
    <row r="268" spans="1:26">
      <c r="A268" t="s">
        <v>1311</v>
      </c>
      <c r="B268" t="s">
        <v>1278</v>
      </c>
      <c r="C268" t="s">
        <v>1334</v>
      </c>
      <c r="D268" t="s">
        <v>1678</v>
      </c>
      <c r="E268">
        <v>3.9107497609999998E-3</v>
      </c>
      <c r="F268">
        <v>7.0499749099999899E-3</v>
      </c>
      <c r="G268">
        <v>7.902850728E-3</v>
      </c>
      <c r="H268">
        <v>9.0478202729999992E-3</v>
      </c>
      <c r="I268">
        <v>6.3963793069999999E-3</v>
      </c>
      <c r="J268">
        <v>5.9495071974999996E-3</v>
      </c>
      <c r="K268">
        <v>5.1218461203000002E-3</v>
      </c>
      <c r="L268">
        <v>4.2036121841999997E-3</v>
      </c>
      <c r="M268">
        <v>3.4313336484299902E-3</v>
      </c>
      <c r="N268">
        <v>2.9922368641E-3</v>
      </c>
      <c r="O268">
        <v>2.4673829940000001E-3</v>
      </c>
      <c r="P268">
        <v>2.0266297336E-3</v>
      </c>
      <c r="Q268">
        <v>1.70599137493E-3</v>
      </c>
      <c r="R268">
        <v>1.4658654798700001E-3</v>
      </c>
      <c r="S268">
        <v>1.27581506402E-3</v>
      </c>
      <c r="T268">
        <v>1.11351383574E-3</v>
      </c>
      <c r="U268" s="625">
        <v>9.7120122006000005E-4</v>
      </c>
      <c r="V268" s="625">
        <v>8.4822314865000002E-4</v>
      </c>
      <c r="W268" s="625">
        <v>7.4340557193000004E-4</v>
      </c>
      <c r="X268" s="625">
        <v>6.5402064360999999E-4</v>
      </c>
      <c r="Y268" s="625">
        <v>5.7834823590999999E-4</v>
      </c>
      <c r="Z268" s="142" t="s">
        <v>1675</v>
      </c>
    </row>
    <row r="269" spans="1:26">
      <c r="A269" t="s">
        <v>1311</v>
      </c>
      <c r="B269" t="s">
        <v>1278</v>
      </c>
      <c r="C269" t="s">
        <v>1334</v>
      </c>
      <c r="D269" t="s">
        <v>1676</v>
      </c>
      <c r="E269">
        <v>5.7304578679999899E-2</v>
      </c>
      <c r="F269">
        <v>3.2532032209999902E-2</v>
      </c>
      <c r="G269">
        <v>2.5457332079999999E-2</v>
      </c>
      <c r="H269">
        <v>1.8298114729999999E-2</v>
      </c>
      <c r="I269">
        <v>1.517726602E-2</v>
      </c>
      <c r="J269">
        <v>1.4117316257000001E-2</v>
      </c>
      <c r="K269">
        <v>1.2153811747999999E-2</v>
      </c>
      <c r="L269">
        <v>9.9752299280000001E-3</v>
      </c>
      <c r="M269">
        <v>8.1429415880000001E-3</v>
      </c>
      <c r="N269">
        <v>7.1012978090000001E-3</v>
      </c>
      <c r="O269">
        <v>5.85616348899999E-3</v>
      </c>
      <c r="P269">
        <v>4.8105632420000002E-3</v>
      </c>
      <c r="Q269">
        <v>4.049887817E-3</v>
      </c>
      <c r="R269">
        <v>3.75268433E-3</v>
      </c>
      <c r="S269">
        <v>3.5723244479999999E-3</v>
      </c>
      <c r="T269">
        <v>3.4014345329999901E-3</v>
      </c>
      <c r="U269">
        <v>3.223746003E-3</v>
      </c>
      <c r="V269">
        <v>3.0470646759999998E-3</v>
      </c>
      <c r="W269">
        <v>2.8786435540000001E-3</v>
      </c>
      <c r="X269">
        <v>2.7203018139999998E-3</v>
      </c>
      <c r="Y269">
        <v>2.57623990099999E-3</v>
      </c>
      <c r="Z269" s="142" t="s">
        <v>1675</v>
      </c>
    </row>
    <row r="270" spans="1:26">
      <c r="A270" t="s">
        <v>1311</v>
      </c>
      <c r="B270" t="s">
        <v>1278</v>
      </c>
      <c r="C270" t="s">
        <v>1333</v>
      </c>
      <c r="D270" t="s">
        <v>1690</v>
      </c>
      <c r="E270" s="625">
        <v>2.3757661000000001E-4</v>
      </c>
      <c r="F270" s="625">
        <v>5.9430770999999996E-4</v>
      </c>
      <c r="G270" s="625">
        <v>3.1475310000000001E-4</v>
      </c>
      <c r="H270">
        <v>1.1474801999999901E-3</v>
      </c>
      <c r="I270" s="625">
        <v>3.4092739999999898E-4</v>
      </c>
      <c r="J270" s="625">
        <v>6.5094619999999997E-4</v>
      </c>
      <c r="K270">
        <v>1.1963728000000001E-3</v>
      </c>
      <c r="L270">
        <v>1.7736354000000001E-3</v>
      </c>
      <c r="M270">
        <v>2.3208953199999999E-3</v>
      </c>
      <c r="N270">
        <v>2.7869905799999999E-3</v>
      </c>
      <c r="O270">
        <v>3.1546049289999998E-3</v>
      </c>
      <c r="P270">
        <v>3.4652669049999901E-3</v>
      </c>
      <c r="Q270">
        <v>3.7137594155999998E-3</v>
      </c>
      <c r="R270">
        <v>3.8960588129999898E-3</v>
      </c>
      <c r="S270">
        <v>4.0080107730000002E-3</v>
      </c>
      <c r="T270">
        <v>4.0487108259999998E-3</v>
      </c>
      <c r="U270">
        <v>4.0168103689999998E-3</v>
      </c>
      <c r="V270">
        <v>3.9264113639999997E-3</v>
      </c>
      <c r="W270">
        <v>3.794858743E-3</v>
      </c>
      <c r="X270">
        <v>3.6346523919999901E-3</v>
      </c>
      <c r="Y270">
        <v>3.4577965869999898E-3</v>
      </c>
      <c r="Z270" s="142" t="s">
        <v>1675</v>
      </c>
    </row>
    <row r="271" spans="1:26">
      <c r="A271" t="s">
        <v>1311</v>
      </c>
      <c r="B271" t="s">
        <v>1278</v>
      </c>
      <c r="C271" t="s">
        <v>1333</v>
      </c>
      <c r="D271" t="s">
        <v>1689</v>
      </c>
      <c r="E271" s="625">
        <v>7.2004168999999999E-5</v>
      </c>
      <c r="F271" s="625">
        <v>3.2192823999999999E-4</v>
      </c>
      <c r="G271" s="625">
        <v>1.1752655652E-4</v>
      </c>
      <c r="H271" s="625">
        <v>4.8726233511E-4</v>
      </c>
      <c r="I271" s="625">
        <v>2.3150033799999999E-4</v>
      </c>
      <c r="J271" s="625">
        <v>4.4401784799999997E-4</v>
      </c>
      <c r="K271" s="625">
        <v>8.2025272599999997E-4</v>
      </c>
      <c r="L271">
        <v>1.2213325540000001E-3</v>
      </c>
      <c r="M271">
        <v>1.6044005609999999E-3</v>
      </c>
      <c r="N271">
        <v>1.9334198429999999E-3</v>
      </c>
      <c r="O271">
        <v>2.1955469009E-3</v>
      </c>
      <c r="P271">
        <v>2.4189575325E-3</v>
      </c>
      <c r="Q271">
        <v>2.5994357333499999E-3</v>
      </c>
      <c r="R271">
        <v>2.7336857843E-3</v>
      </c>
      <c r="S271">
        <v>2.8182675041999901E-3</v>
      </c>
      <c r="T271">
        <v>2.8523062324999999E-3</v>
      </c>
      <c r="U271">
        <v>2.8345570163000001E-3</v>
      </c>
      <c r="V271">
        <v>2.7748371386E-3</v>
      </c>
      <c r="W271">
        <v>2.6853429051999999E-3</v>
      </c>
      <c r="X271">
        <v>2.57493755479999E-3</v>
      </c>
      <c r="Y271">
        <v>2.4521717719E-3</v>
      </c>
      <c r="Z271" s="142" t="s">
        <v>1675</v>
      </c>
    </row>
    <row r="272" spans="1:26">
      <c r="A272" t="s">
        <v>1311</v>
      </c>
      <c r="B272" t="s">
        <v>1278</v>
      </c>
      <c r="C272" t="s">
        <v>1333</v>
      </c>
      <c r="D272" t="s">
        <v>1688</v>
      </c>
      <c r="E272">
        <v>6.1158252999999997E-3</v>
      </c>
      <c r="F272">
        <v>2.3032302299999901E-2</v>
      </c>
      <c r="G272">
        <v>7.0575599194000003E-3</v>
      </c>
      <c r="H272">
        <v>3.0001042853999901E-2</v>
      </c>
      <c r="I272">
        <v>9.0949757000000006E-3</v>
      </c>
      <c r="J272">
        <v>1.6056308700000001E-2</v>
      </c>
      <c r="K272">
        <v>2.6754386799999998E-2</v>
      </c>
      <c r="L272">
        <v>3.6176658399999999E-2</v>
      </c>
      <c r="M272">
        <v>4.3259420799999997E-2</v>
      </c>
      <c r="N272">
        <v>4.7493702390000003E-2</v>
      </c>
      <c r="O272">
        <v>4.9128432279999898E-2</v>
      </c>
      <c r="P272">
        <v>4.9299458049000003E-2</v>
      </c>
      <c r="Q272">
        <v>4.8280469490999997E-2</v>
      </c>
      <c r="R272">
        <v>4.6326860971999999E-2</v>
      </c>
      <c r="S272">
        <v>4.3729434413E-2</v>
      </c>
      <c r="T272">
        <v>4.0629202959000001E-2</v>
      </c>
      <c r="U272">
        <v>3.7215592388999998E-2</v>
      </c>
      <c r="V272">
        <v>3.3718295710999997E-2</v>
      </c>
      <c r="W272">
        <v>3.0323027262E-2</v>
      </c>
      <c r="X272">
        <v>2.7116702735999899E-2</v>
      </c>
      <c r="Y272">
        <v>2.4156675023999999E-2</v>
      </c>
      <c r="Z272" s="142" t="s">
        <v>1675</v>
      </c>
    </row>
    <row r="273" spans="1:26">
      <c r="A273" t="s">
        <v>1311</v>
      </c>
      <c r="B273" t="s">
        <v>1278</v>
      </c>
      <c r="C273" t="s">
        <v>1333</v>
      </c>
      <c r="D273" t="s">
        <v>1682</v>
      </c>
      <c r="E273" s="625">
        <v>7.3600160000000003E-6</v>
      </c>
      <c r="F273" s="625">
        <v>1.7811428E-5</v>
      </c>
      <c r="G273" s="625">
        <v>1.3472269672000001E-5</v>
      </c>
      <c r="H273" s="625">
        <v>5.0146067672E-5</v>
      </c>
      <c r="I273" s="625">
        <v>2.86922417E-5</v>
      </c>
      <c r="J273" s="625">
        <v>5.5033487099999997E-5</v>
      </c>
      <c r="K273" s="625">
        <v>1.016708594E-4</v>
      </c>
      <c r="L273" s="625">
        <v>1.513914829E-4</v>
      </c>
      <c r="M273" s="625">
        <v>1.9888343349999999E-4</v>
      </c>
      <c r="N273" s="625">
        <v>2.3967911709999899E-4</v>
      </c>
      <c r="O273" s="625">
        <v>2.7218470623000001E-4</v>
      </c>
      <c r="P273" s="625">
        <v>2.99888720016E-4</v>
      </c>
      <c r="Q273" s="625">
        <v>3.2226878243399998E-4</v>
      </c>
      <c r="R273" s="625">
        <v>3.3891538835999999E-4</v>
      </c>
      <c r="S273" s="625">
        <v>3.49401932039999E-4</v>
      </c>
      <c r="T273" s="625">
        <v>3.5362082930999998E-4</v>
      </c>
      <c r="U273" s="625">
        <v>3.5141783744000002E-4</v>
      </c>
      <c r="V273" s="625">
        <v>3.4400995004E-4</v>
      </c>
      <c r="W273" s="625">
        <v>3.3290998105000002E-4</v>
      </c>
      <c r="X273" s="625">
        <v>3.1921687135999998E-4</v>
      </c>
      <c r="Y273" s="625">
        <v>3.0399102853000001E-4</v>
      </c>
      <c r="Z273" s="142" t="s">
        <v>1675</v>
      </c>
    </row>
    <row r="274" spans="1:26">
      <c r="A274" t="s">
        <v>1311</v>
      </c>
      <c r="B274" t="s">
        <v>1278</v>
      </c>
      <c r="C274" t="s">
        <v>1333</v>
      </c>
      <c r="D274" t="s">
        <v>1681</v>
      </c>
      <c r="E274" s="625">
        <v>4.097326E-6</v>
      </c>
      <c r="F274" s="625">
        <v>9.5817920000000001E-6</v>
      </c>
      <c r="G274" s="625">
        <v>8.6011772609999995E-6</v>
      </c>
      <c r="H274" s="625">
        <v>2.64090031759999E-5</v>
      </c>
      <c r="I274" s="625">
        <v>1.5816099999999999E-5</v>
      </c>
      <c r="J274" s="625">
        <v>3.0334206999999899E-5</v>
      </c>
      <c r="K274" s="625">
        <v>5.6039804999999999E-5</v>
      </c>
      <c r="L274" s="625">
        <v>8.3445597999999994E-5</v>
      </c>
      <c r="M274" s="625">
        <v>1.096225997E-4</v>
      </c>
      <c r="N274" s="625">
        <v>1.3210876390000001E-4</v>
      </c>
      <c r="O274" s="625">
        <v>1.5002546566999901E-4</v>
      </c>
      <c r="P274" s="625">
        <v>1.6529299748000001E-4</v>
      </c>
      <c r="Q274" s="625">
        <v>1.7762562981999999E-4</v>
      </c>
      <c r="R274" s="625">
        <v>1.8679711087E-4</v>
      </c>
      <c r="S274" s="625">
        <v>1.9257190201E-4</v>
      </c>
      <c r="T274" s="625">
        <v>1.9489130119000001E-4</v>
      </c>
      <c r="U274" s="625">
        <v>1.93670496849999E-4</v>
      </c>
      <c r="V274" s="625">
        <v>1.89579686539999E-4</v>
      </c>
      <c r="W274" s="625">
        <v>1.83454784059999E-4</v>
      </c>
      <c r="X274" s="625">
        <v>1.7590206771999999E-4</v>
      </c>
      <c r="Y274" s="625">
        <v>1.6750616194E-4</v>
      </c>
      <c r="Z274" s="142" t="s">
        <v>1675</v>
      </c>
    </row>
    <row r="275" spans="1:26">
      <c r="A275" t="s">
        <v>1311</v>
      </c>
      <c r="B275" t="s">
        <v>1278</v>
      </c>
      <c r="C275" t="s">
        <v>1333</v>
      </c>
      <c r="D275" t="s">
        <v>1680</v>
      </c>
      <c r="E275" s="625">
        <v>1.5307999999999999E-4</v>
      </c>
      <c r="F275" s="625">
        <v>6.0445759999999996E-4</v>
      </c>
      <c r="G275" s="625">
        <v>2.8614328887999999E-4</v>
      </c>
      <c r="H275">
        <v>1.0522192763899999E-3</v>
      </c>
      <c r="I275" s="625">
        <v>4.7818695999999998E-4</v>
      </c>
      <c r="J275" s="625">
        <v>8.4736998999999902E-4</v>
      </c>
      <c r="K275">
        <v>1.4191661599999999E-3</v>
      </c>
      <c r="L275">
        <v>1.92903006E-3</v>
      </c>
      <c r="M275">
        <v>2.3195753680000002E-3</v>
      </c>
      <c r="N275">
        <v>2.561976352E-3</v>
      </c>
      <c r="O275">
        <v>2.6675874737000001E-3</v>
      </c>
      <c r="P275">
        <v>2.6960314209999998E-3</v>
      </c>
      <c r="Q275">
        <v>2.6607688631999902E-3</v>
      </c>
      <c r="R275">
        <v>2.5743515948999998E-3</v>
      </c>
      <c r="S275">
        <v>2.4511229883999999E-3</v>
      </c>
      <c r="T275">
        <v>2.2981105485000001E-3</v>
      </c>
      <c r="U275">
        <v>2.1247127207999999E-3</v>
      </c>
      <c r="V275">
        <v>1.9433438915000001E-3</v>
      </c>
      <c r="W275">
        <v>1.7644584297E-3</v>
      </c>
      <c r="X275">
        <v>1.5932337325E-3</v>
      </c>
      <c r="Y275">
        <v>1.4333156143000001E-3</v>
      </c>
      <c r="Z275" s="142" t="s">
        <v>1675</v>
      </c>
    </row>
    <row r="276" spans="1:26">
      <c r="A276" t="s">
        <v>1311</v>
      </c>
      <c r="B276" t="s">
        <v>1278</v>
      </c>
      <c r="C276" t="s">
        <v>1333</v>
      </c>
      <c r="D276" t="s">
        <v>1679</v>
      </c>
      <c r="E276" s="625">
        <v>9.062203E-4</v>
      </c>
      <c r="F276">
        <v>1.9545744999999999E-3</v>
      </c>
      <c r="G276">
        <v>1.4779968479999999E-3</v>
      </c>
      <c r="H276">
        <v>5.529935368E-3</v>
      </c>
      <c r="I276">
        <v>1.8522116000000001E-3</v>
      </c>
      <c r="J276">
        <v>3.2868365999999898E-3</v>
      </c>
      <c r="K276">
        <v>5.5153349000000001E-3</v>
      </c>
      <c r="L276">
        <v>7.5116389999999996E-3</v>
      </c>
      <c r="M276">
        <v>9.0512631E-3</v>
      </c>
      <c r="N276">
        <v>1.0019485789999999E-2</v>
      </c>
      <c r="O276">
        <v>1.0509166299999999E-2</v>
      </c>
      <c r="P276">
        <v>1.0706152163999999E-2</v>
      </c>
      <c r="Q276">
        <v>1.0656473832E-2</v>
      </c>
      <c r="R276">
        <v>1.0403487681000001E-2</v>
      </c>
      <c r="S276">
        <v>9.9970699529999991E-3</v>
      </c>
      <c r="T276">
        <v>9.4620644020000002E-3</v>
      </c>
      <c r="U276">
        <v>8.8317420519999999E-3</v>
      </c>
      <c r="V276">
        <v>8.1549253800000006E-3</v>
      </c>
      <c r="W276">
        <v>7.4746395600000003E-3</v>
      </c>
      <c r="X276">
        <v>6.8132840899999998E-3</v>
      </c>
      <c r="Y276">
        <v>6.1874992999999996E-3</v>
      </c>
      <c r="Z276" s="142" t="s">
        <v>1675</v>
      </c>
    </row>
    <row r="277" spans="1:26">
      <c r="A277" t="s">
        <v>1311</v>
      </c>
      <c r="B277" t="s">
        <v>1278</v>
      </c>
      <c r="C277" t="s">
        <v>1333</v>
      </c>
      <c r="D277" t="s">
        <v>1678</v>
      </c>
      <c r="E277" s="625">
        <v>3.4937892999999999E-4</v>
      </c>
      <c r="F277" s="625">
        <v>8.4304677000000003E-4</v>
      </c>
      <c r="G277" s="625">
        <v>5.7547547296800004E-4</v>
      </c>
      <c r="H277">
        <v>1.6893516183279899E-3</v>
      </c>
      <c r="I277" s="625">
        <v>7.8170225480000001E-4</v>
      </c>
      <c r="J277">
        <v>1.480691855E-3</v>
      </c>
      <c r="K277">
        <v>2.6963582278E-3</v>
      </c>
      <c r="L277">
        <v>3.9656440673999996E-3</v>
      </c>
      <c r="M277">
        <v>5.1521194255999998E-3</v>
      </c>
      <c r="N277">
        <v>6.1463352516599899E-3</v>
      </c>
      <c r="O277">
        <v>6.91494457514E-3</v>
      </c>
      <c r="P277">
        <v>7.5534232158750002E-3</v>
      </c>
      <c r="Q277">
        <v>8.0535034434649991E-3</v>
      </c>
      <c r="R277">
        <v>8.4093051789999994E-3</v>
      </c>
      <c r="S277">
        <v>8.6149490445230001E-3</v>
      </c>
      <c r="T277">
        <v>8.6744259191899997E-3</v>
      </c>
      <c r="U277">
        <v>8.5821734804479993E-3</v>
      </c>
      <c r="V277">
        <v>8.3685176081739997E-3</v>
      </c>
      <c r="W277">
        <v>8.0706656320099993E-3</v>
      </c>
      <c r="X277">
        <v>7.7150907626999899E-3</v>
      </c>
      <c r="Y277">
        <v>7.3270438745890003E-3</v>
      </c>
      <c r="Z277" s="142" t="s">
        <v>1675</v>
      </c>
    </row>
    <row r="278" spans="1:26">
      <c r="A278" t="s">
        <v>1311</v>
      </c>
      <c r="B278" t="s">
        <v>1278</v>
      </c>
      <c r="C278" t="s">
        <v>1333</v>
      </c>
      <c r="D278" t="s">
        <v>1676</v>
      </c>
      <c r="E278">
        <v>2.0051719199999998E-3</v>
      </c>
      <c r="F278">
        <v>5.5177999999999998E-3</v>
      </c>
      <c r="G278">
        <v>2.7301865290400001E-3</v>
      </c>
      <c r="H278">
        <v>1.36595052726999E-2</v>
      </c>
      <c r="I278">
        <v>7.7830976049999999E-3</v>
      </c>
      <c r="J278">
        <v>1.3732811936000001E-2</v>
      </c>
      <c r="K278">
        <v>2.2866570885999998E-2</v>
      </c>
      <c r="L278">
        <v>3.0898679900999999E-2</v>
      </c>
      <c r="M278">
        <v>3.6921534571000003E-2</v>
      </c>
      <c r="N278">
        <v>4.0504194904999999E-2</v>
      </c>
      <c r="O278">
        <v>4.1863442359999899E-2</v>
      </c>
      <c r="P278">
        <v>4.1971131931330001E-2</v>
      </c>
      <c r="Q278">
        <v>4.1064181757650003E-2</v>
      </c>
      <c r="R278">
        <v>3.9362472714790001E-2</v>
      </c>
      <c r="S278">
        <v>3.7116552366100002E-2</v>
      </c>
      <c r="T278">
        <v>3.4447514489799998E-2</v>
      </c>
      <c r="U278">
        <v>3.1517824836599997E-2</v>
      </c>
      <c r="V278">
        <v>2.86851917221E-2</v>
      </c>
      <c r="W278">
        <v>2.59245892484E-2</v>
      </c>
      <c r="X278">
        <v>2.3300013597899901E-2</v>
      </c>
      <c r="Y278">
        <v>2.08628884168999E-2</v>
      </c>
      <c r="Z278" s="142" t="s">
        <v>1675</v>
      </c>
    </row>
    <row r="279" spans="1:26">
      <c r="A279" t="s">
        <v>1311</v>
      </c>
      <c r="B279" t="s">
        <v>1278</v>
      </c>
      <c r="C279" t="s">
        <v>1331</v>
      </c>
      <c r="D279" t="s">
        <v>1690</v>
      </c>
      <c r="E279">
        <v>1.0492312058999999E-2</v>
      </c>
      <c r="F279">
        <v>1.400712665E-2</v>
      </c>
      <c r="G279">
        <v>1.7645949323999901E-2</v>
      </c>
      <c r="H279">
        <v>1.8437881404999999E-2</v>
      </c>
      <c r="I279">
        <v>2.0283704943490001E-2</v>
      </c>
      <c r="J279">
        <v>2.0684665792860001E-2</v>
      </c>
      <c r="K279">
        <v>1.9824348100539999E-2</v>
      </c>
      <c r="L279">
        <v>1.6350968577248E-2</v>
      </c>
      <c r="M279">
        <v>1.28624998212769E-2</v>
      </c>
      <c r="N279">
        <v>5.7566310849479999E-3</v>
      </c>
      <c r="O279">
        <v>1.69271829950499E-3</v>
      </c>
      <c r="P279" s="625">
        <v>3.8545996013699898E-4</v>
      </c>
      <c r="Q279" s="625">
        <v>5.2028833278999997E-5</v>
      </c>
      <c r="R279" s="625">
        <v>7.83697516E-7</v>
      </c>
      <c r="S279" s="625">
        <v>3.3403239999999999E-9</v>
      </c>
      <c r="T279" s="625">
        <v>2.9940999999999998E-9</v>
      </c>
      <c r="U279" s="625">
        <v>2.689957E-9</v>
      </c>
      <c r="V279" s="625">
        <v>2.5014459999999998E-9</v>
      </c>
      <c r="W279" s="625">
        <v>2.437233E-9</v>
      </c>
      <c r="X279" s="625">
        <v>2.3152279999999999E-9</v>
      </c>
      <c r="Y279" s="625">
        <v>2.1250810000000002E-9</v>
      </c>
      <c r="Z279" s="142" t="s">
        <v>1675</v>
      </c>
    </row>
    <row r="280" spans="1:26">
      <c r="A280" t="s">
        <v>1311</v>
      </c>
      <c r="B280" t="s">
        <v>1278</v>
      </c>
      <c r="C280" t="s">
        <v>1331</v>
      </c>
      <c r="D280" t="s">
        <v>1689</v>
      </c>
      <c r="E280" s="625">
        <v>9.0268819999999997E-4</v>
      </c>
      <c r="F280">
        <v>2.081135E-3</v>
      </c>
      <c r="G280">
        <v>1.69865099999999E-3</v>
      </c>
      <c r="H280">
        <v>3.0114880000000001E-3</v>
      </c>
      <c r="I280">
        <v>3.2511110000000001E-3</v>
      </c>
      <c r="J280">
        <v>3.6724499999999998E-3</v>
      </c>
      <c r="K280">
        <v>3.86357711E-3</v>
      </c>
      <c r="L280">
        <v>3.4415342499999999E-3</v>
      </c>
      <c r="M280">
        <v>3.10111614E-3</v>
      </c>
      <c r="N280">
        <v>1.88643617E-3</v>
      </c>
      <c r="O280">
        <v>1.10035736999999E-3</v>
      </c>
      <c r="P280" s="625">
        <v>8.2620929499999996E-4</v>
      </c>
      <c r="Q280" s="625">
        <v>7.5209942000000005E-4</v>
      </c>
      <c r="R280" s="625">
        <v>7.3379170739999895E-4</v>
      </c>
      <c r="S280" s="625">
        <v>7.2300033999999995E-4</v>
      </c>
      <c r="T280" s="625">
        <v>7.1664663999999997E-4</v>
      </c>
      <c r="U280" s="625">
        <v>7.1683770000000003E-4</v>
      </c>
      <c r="V280" s="625">
        <v>7.1749735999999996E-4</v>
      </c>
      <c r="W280" s="625">
        <v>7.2997942999999997E-4</v>
      </c>
      <c r="X280" s="625">
        <v>7.4729156999999997E-4</v>
      </c>
      <c r="Y280" s="625">
        <v>7.6591307999999904E-4</v>
      </c>
      <c r="Z280" s="142" t="s">
        <v>1675</v>
      </c>
    </row>
    <row r="281" spans="1:26">
      <c r="A281" t="s">
        <v>1311</v>
      </c>
      <c r="B281" t="s">
        <v>1278</v>
      </c>
      <c r="C281" t="s">
        <v>1331</v>
      </c>
      <c r="D281" t="s">
        <v>1688</v>
      </c>
      <c r="E281">
        <v>3.4621671E-2</v>
      </c>
      <c r="F281">
        <v>4.8984409999999999E-2</v>
      </c>
      <c r="G281">
        <v>3.9331889999999897E-2</v>
      </c>
      <c r="H281">
        <v>5.8252430000000001E-2</v>
      </c>
      <c r="I281">
        <v>5.81244E-2</v>
      </c>
      <c r="J281">
        <v>6.1871549999999997E-2</v>
      </c>
      <c r="K281">
        <v>5.9636866599999998E-2</v>
      </c>
      <c r="L281">
        <v>4.8530133000000003E-2</v>
      </c>
      <c r="M281">
        <v>4.2020305199999997E-2</v>
      </c>
      <c r="N281">
        <v>2.8240275700000001E-2</v>
      </c>
      <c r="O281">
        <v>2.0837695399999901E-2</v>
      </c>
      <c r="P281">
        <v>1.8713731399999899E-2</v>
      </c>
      <c r="Q281">
        <v>1.829516862E-2</v>
      </c>
      <c r="R281">
        <v>1.8098776689999999E-2</v>
      </c>
      <c r="S281">
        <v>1.7836978E-2</v>
      </c>
      <c r="T281">
        <v>1.76802322E-2</v>
      </c>
      <c r="U281">
        <v>1.7684963500000001E-2</v>
      </c>
      <c r="V281">
        <v>1.7701201900000001E-2</v>
      </c>
      <c r="W281">
        <v>1.80091977E-2</v>
      </c>
      <c r="X281">
        <v>1.8436260100000001E-2</v>
      </c>
      <c r="Y281">
        <v>1.8895676100000001E-2</v>
      </c>
      <c r="Z281" s="142" t="s">
        <v>1675</v>
      </c>
    </row>
    <row r="282" spans="1:26">
      <c r="A282" t="s">
        <v>1311</v>
      </c>
      <c r="B282" t="s">
        <v>1278</v>
      </c>
      <c r="C282" t="s">
        <v>1331</v>
      </c>
      <c r="D282" t="s">
        <v>1682</v>
      </c>
      <c r="E282" s="625">
        <v>2.3705244999999901E-4</v>
      </c>
      <c r="F282" s="625">
        <v>3.2585980000000001E-4</v>
      </c>
      <c r="G282" s="625">
        <v>3.5988083000000002E-4</v>
      </c>
      <c r="H282" s="625">
        <v>6.3064010000000005E-4</v>
      </c>
      <c r="I282" s="625">
        <v>5.8530799999999999E-4</v>
      </c>
      <c r="J282" s="625">
        <v>6.5408463999999905E-4</v>
      </c>
      <c r="K282" s="625">
        <v>6.9235468099999896E-4</v>
      </c>
      <c r="L282" s="625">
        <v>6.2393980700000003E-4</v>
      </c>
      <c r="M282" s="625">
        <v>5.4922377000000001E-4</v>
      </c>
      <c r="N282" s="625">
        <v>2.9780629999999898E-4</v>
      </c>
      <c r="O282" s="625">
        <v>1.3389029699999901E-4</v>
      </c>
      <c r="P282" s="625">
        <v>7.5774033999999996E-5</v>
      </c>
      <c r="Q282" s="625">
        <v>5.9542863599999997E-5</v>
      </c>
      <c r="R282" s="625">
        <v>5.6332392879999999E-5</v>
      </c>
      <c r="S282" s="625">
        <v>5.5474196000000001E-5</v>
      </c>
      <c r="T282" s="625">
        <v>5.4986703000000001E-5</v>
      </c>
      <c r="U282" s="625">
        <v>5.5001360999999998E-5</v>
      </c>
      <c r="V282" s="625">
        <v>5.5051954999999998E-5</v>
      </c>
      <c r="W282" s="625">
        <v>5.6009711399999902E-5</v>
      </c>
      <c r="X282" s="625">
        <v>5.7338013499999999E-5</v>
      </c>
      <c r="Y282" s="625">
        <v>5.8766674999999999E-5</v>
      </c>
      <c r="Z282" s="142" t="s">
        <v>1675</v>
      </c>
    </row>
    <row r="283" spans="1:26">
      <c r="A283" t="s">
        <v>1311</v>
      </c>
      <c r="B283" t="s">
        <v>1278</v>
      </c>
      <c r="C283" t="s">
        <v>1331</v>
      </c>
      <c r="D283" t="s">
        <v>1681</v>
      </c>
      <c r="E283" s="625">
        <v>1.8297900999999901E-4</v>
      </c>
      <c r="F283" s="625">
        <v>5.7545799999999896E-4</v>
      </c>
      <c r="G283" s="625">
        <v>6.5706409999999999E-4</v>
      </c>
      <c r="H283">
        <v>1.4101508E-3</v>
      </c>
      <c r="I283">
        <v>1.2094444E-3</v>
      </c>
      <c r="J283">
        <v>1.350754E-3</v>
      </c>
      <c r="K283">
        <v>1.4302692710000001E-3</v>
      </c>
      <c r="L283">
        <v>1.289758873E-3</v>
      </c>
      <c r="M283">
        <v>1.1338505169999999E-3</v>
      </c>
      <c r="N283" s="625">
        <v>6.1063438199999997E-4</v>
      </c>
      <c r="O283" s="625">
        <v>2.6939319099999998E-4</v>
      </c>
      <c r="P283" s="625">
        <v>1.4831414700000001E-4</v>
      </c>
      <c r="Q283" s="625">
        <v>1.144481025E-4</v>
      </c>
      <c r="R283" s="625">
        <v>1.07824117559999E-4</v>
      </c>
      <c r="S283" s="625">
        <v>1.06173503E-4</v>
      </c>
      <c r="T283" s="625">
        <v>1.0524037900000001E-4</v>
      </c>
      <c r="U283" s="625">
        <v>1.0526864E-4</v>
      </c>
      <c r="V283" s="625">
        <v>1.05365364E-4</v>
      </c>
      <c r="W283" s="625">
        <v>1.07198509E-4</v>
      </c>
      <c r="X283" s="625">
        <v>1.0974072799999999E-4</v>
      </c>
      <c r="Y283" s="625">
        <v>1.1247520800000001E-4</v>
      </c>
      <c r="Z283" s="142" t="s">
        <v>1675</v>
      </c>
    </row>
    <row r="284" spans="1:26">
      <c r="A284" t="s">
        <v>1311</v>
      </c>
      <c r="B284" t="s">
        <v>1278</v>
      </c>
      <c r="C284" t="s">
        <v>1331</v>
      </c>
      <c r="D284" t="s">
        <v>1680</v>
      </c>
      <c r="E284">
        <v>7.7876287999999998E-3</v>
      </c>
      <c r="F284">
        <v>2.4512508999999998E-2</v>
      </c>
      <c r="G284">
        <v>2.5986538E-2</v>
      </c>
      <c r="H284">
        <v>3.1175542000000001E-2</v>
      </c>
      <c r="I284">
        <v>2.7063260999999901E-2</v>
      </c>
      <c r="J284">
        <v>2.7746759999999999E-2</v>
      </c>
      <c r="K284">
        <v>2.6612022910000002E-2</v>
      </c>
      <c r="L284">
        <v>2.19118335699999E-2</v>
      </c>
      <c r="M284">
        <v>1.745659913E-2</v>
      </c>
      <c r="N284">
        <v>8.3518023599999901E-3</v>
      </c>
      <c r="O284">
        <v>3.17199032E-3</v>
      </c>
      <c r="P284">
        <v>1.52047995999999E-3</v>
      </c>
      <c r="Q284">
        <v>1.106282844E-3</v>
      </c>
      <c r="R284">
        <v>1.03507881469999E-3</v>
      </c>
      <c r="S284">
        <v>1.0192067800000001E-3</v>
      </c>
      <c r="T284">
        <v>1.0102503699999999E-3</v>
      </c>
      <c r="U284">
        <v>1.01052097E-3</v>
      </c>
      <c r="V284">
        <v>1.01144883E-3</v>
      </c>
      <c r="W284">
        <v>1.0290461600000001E-3</v>
      </c>
      <c r="X284">
        <v>1.0534499699999999E-3</v>
      </c>
      <c r="Y284">
        <v>1.07970147E-3</v>
      </c>
      <c r="Z284" s="142" t="s">
        <v>1675</v>
      </c>
    </row>
    <row r="285" spans="1:26">
      <c r="A285" t="s">
        <v>1311</v>
      </c>
      <c r="B285" t="s">
        <v>1278</v>
      </c>
      <c r="C285" t="s">
        <v>1331</v>
      </c>
      <c r="D285" t="s">
        <v>1679</v>
      </c>
      <c r="E285">
        <v>7.8625840000000002E-2</v>
      </c>
      <c r="F285">
        <v>0.1025669</v>
      </c>
      <c r="G285">
        <v>0.11139320999999899</v>
      </c>
      <c r="H285">
        <v>0.13107703000000001</v>
      </c>
      <c r="I285">
        <v>0.11823979999999901</v>
      </c>
      <c r="J285">
        <v>0.12528702999999999</v>
      </c>
      <c r="K285">
        <v>0.12069020499999999</v>
      </c>
      <c r="L285">
        <v>9.8351751000000001E-2</v>
      </c>
      <c r="M285">
        <v>8.4337085999999895E-2</v>
      </c>
      <c r="N285">
        <v>5.4847404000000002E-2</v>
      </c>
      <c r="O285">
        <v>3.88491735E-2</v>
      </c>
      <c r="P285">
        <v>3.4169387099999997E-2</v>
      </c>
      <c r="Q285">
        <v>3.3198965399999898E-2</v>
      </c>
      <c r="R285">
        <v>3.2810443289999998E-2</v>
      </c>
      <c r="S285">
        <v>3.2335369000000003E-2</v>
      </c>
      <c r="T285">
        <v>3.2051228399999999E-2</v>
      </c>
      <c r="U285">
        <v>3.2059787999999999E-2</v>
      </c>
      <c r="V285">
        <v>3.2089247000000001E-2</v>
      </c>
      <c r="W285">
        <v>3.2647546499999999E-2</v>
      </c>
      <c r="X285">
        <v>3.34217739E-2</v>
      </c>
      <c r="Y285">
        <v>3.4254606699999898E-2</v>
      </c>
      <c r="Z285" s="142" t="s">
        <v>1675</v>
      </c>
    </row>
    <row r="286" spans="1:26">
      <c r="A286" t="s">
        <v>1311</v>
      </c>
      <c r="B286" t="s">
        <v>1278</v>
      </c>
      <c r="C286" t="s">
        <v>1331</v>
      </c>
      <c r="D286" t="s">
        <v>1678</v>
      </c>
      <c r="E286">
        <v>1.19231205899999E-2</v>
      </c>
      <c r="F286">
        <v>1.66748665E-2</v>
      </c>
      <c r="G286">
        <v>1.3629093239999999E-2</v>
      </c>
      <c r="H286">
        <v>1.3976860799999999E-2</v>
      </c>
      <c r="I286">
        <v>1.51337823999999E-2</v>
      </c>
      <c r="J286">
        <v>1.543630065E-2</v>
      </c>
      <c r="K286">
        <v>1.4792426476999999E-2</v>
      </c>
      <c r="L286">
        <v>1.2197944731000001E-2</v>
      </c>
      <c r="M286">
        <v>9.59994965899999E-3</v>
      </c>
      <c r="N286">
        <v>4.3081977269999999E-3</v>
      </c>
      <c r="O286">
        <v>1.2812867615E-3</v>
      </c>
      <c r="P286" s="625">
        <v>3.0655016429999998E-4</v>
      </c>
      <c r="Q286" s="625">
        <v>5.6754730129999997E-5</v>
      </c>
      <c r="R286" s="625">
        <v>1.6908147269999999E-5</v>
      </c>
      <c r="S286" s="625">
        <v>1.4712788E-5</v>
      </c>
      <c r="T286" s="625">
        <v>1.336713E-5</v>
      </c>
      <c r="U286" s="625">
        <v>1.23042021999999E-5</v>
      </c>
      <c r="V286" s="625">
        <v>1.13794447E-5</v>
      </c>
      <c r="W286" s="625">
        <v>1.0740405899999999E-5</v>
      </c>
      <c r="X286" s="625">
        <v>1.02362593E-5</v>
      </c>
      <c r="Y286" s="625">
        <v>9.7964753999999998E-6</v>
      </c>
      <c r="Z286" s="142" t="s">
        <v>1675</v>
      </c>
    </row>
    <row r="287" spans="1:26">
      <c r="A287" t="s">
        <v>1311</v>
      </c>
      <c r="B287" t="s">
        <v>1278</v>
      </c>
      <c r="C287" t="s">
        <v>1331</v>
      </c>
      <c r="D287" t="s">
        <v>1676</v>
      </c>
      <c r="E287">
        <v>0.20208380009999999</v>
      </c>
      <c r="F287">
        <v>0.467596448</v>
      </c>
      <c r="G287">
        <v>0.37993465259999998</v>
      </c>
      <c r="H287">
        <v>0.90274128300000001</v>
      </c>
      <c r="I287">
        <v>0.67746349800000005</v>
      </c>
      <c r="J287">
        <v>0.69092016830000003</v>
      </c>
      <c r="K287">
        <v>0.66218862634999998</v>
      </c>
      <c r="L287">
        <v>0.54615408374999996</v>
      </c>
      <c r="M287">
        <v>0.42972439042999999</v>
      </c>
      <c r="N287">
        <v>0.19254829270999901</v>
      </c>
      <c r="O287">
        <v>5.6916448779999997E-2</v>
      </c>
      <c r="P287">
        <v>1.3293281610000001E-2</v>
      </c>
      <c r="Q287">
        <v>2.1696525349999998E-3</v>
      </c>
      <c r="R287" s="625">
        <v>4.5692417420000001E-4</v>
      </c>
      <c r="S287" s="625">
        <v>4.2469413000000001E-4</v>
      </c>
      <c r="T287" s="625">
        <v>4.2096190699999998E-4</v>
      </c>
      <c r="U287" s="625">
        <v>4.2107437999999898E-4</v>
      </c>
      <c r="V287" s="625">
        <v>4.2146128E-4</v>
      </c>
      <c r="W287" s="625">
        <v>4.2879399299999903E-4</v>
      </c>
      <c r="X287" s="625">
        <v>4.3896252300000001E-4</v>
      </c>
      <c r="Y287" s="625">
        <v>4.4990195E-4</v>
      </c>
      <c r="Z287" s="142" t="s">
        <v>1675</v>
      </c>
    </row>
    <row r="288" spans="1:26">
      <c r="A288" t="s">
        <v>1311</v>
      </c>
      <c r="B288" t="s">
        <v>1278</v>
      </c>
      <c r="C288" t="s">
        <v>135</v>
      </c>
      <c r="D288" t="s">
        <v>1701</v>
      </c>
      <c r="E288">
        <v>0</v>
      </c>
      <c r="F288">
        <v>0</v>
      </c>
      <c r="G288">
        <v>0</v>
      </c>
      <c r="H288">
        <v>0</v>
      </c>
      <c r="I288">
        <v>0</v>
      </c>
      <c r="J288" s="625">
        <v>6.8338381602000002E-4</v>
      </c>
      <c r="K288">
        <v>1.25237723014999E-3</v>
      </c>
      <c r="L288">
        <v>1.6655191707999901E-3</v>
      </c>
      <c r="M288">
        <v>1.9532732494999998E-3</v>
      </c>
      <c r="N288">
        <v>2.1295527581000001E-3</v>
      </c>
      <c r="O288">
        <v>2.5850627882999999E-3</v>
      </c>
      <c r="P288">
        <v>2.9021874635999901E-3</v>
      </c>
      <c r="Q288">
        <v>3.0709022907999999E-3</v>
      </c>
      <c r="R288">
        <v>3.2027016610999999E-3</v>
      </c>
      <c r="S288">
        <v>3.3311129120999999E-3</v>
      </c>
      <c r="T288">
        <v>3.41871725519999E-3</v>
      </c>
      <c r="U288">
        <v>3.5361616639E-3</v>
      </c>
      <c r="V288">
        <v>3.6340308815999999E-3</v>
      </c>
      <c r="W288">
        <v>3.6975833699999898E-3</v>
      </c>
      <c r="X288">
        <v>3.7335939630999898E-3</v>
      </c>
      <c r="Y288">
        <v>3.73773817049999E-3</v>
      </c>
      <c r="Z288" s="142" t="s">
        <v>1675</v>
      </c>
    </row>
    <row r="289" spans="1:26">
      <c r="A289" t="s">
        <v>1311</v>
      </c>
      <c r="B289" t="s">
        <v>1278</v>
      </c>
      <c r="C289" t="s">
        <v>1329</v>
      </c>
      <c r="D289" t="s">
        <v>1690</v>
      </c>
      <c r="E289">
        <v>2.9352499999999999E-3</v>
      </c>
      <c r="F289">
        <v>2.6501179999999999E-3</v>
      </c>
      <c r="G289">
        <v>2.1308500000000001E-3</v>
      </c>
      <c r="H289">
        <v>1.3711299999999999E-3</v>
      </c>
      <c r="I289">
        <v>1.167246E-3</v>
      </c>
      <c r="J289">
        <v>1.2518416999999899E-3</v>
      </c>
      <c r="K289">
        <v>1.3828969000000001E-3</v>
      </c>
      <c r="L289">
        <v>1.5597655999999901E-3</v>
      </c>
      <c r="M289">
        <v>1.8620774999999999E-3</v>
      </c>
      <c r="N289">
        <v>2.2871307999999999E-3</v>
      </c>
      <c r="O289">
        <v>2.6746429099999899E-3</v>
      </c>
      <c r="P289">
        <v>2.8963208999999998E-3</v>
      </c>
      <c r="Q289">
        <v>3.0943872160000001E-3</v>
      </c>
      <c r="R289">
        <v>3.2689582733999999E-3</v>
      </c>
      <c r="S289">
        <v>3.4270625829999901E-3</v>
      </c>
      <c r="T289">
        <v>3.5973621670599902E-3</v>
      </c>
      <c r="U289">
        <v>3.7802674195820001E-3</v>
      </c>
      <c r="V289">
        <v>3.9588096458479998E-3</v>
      </c>
      <c r="W289">
        <v>4.1175888618009996E-3</v>
      </c>
      <c r="X289">
        <v>4.2429958314539997E-3</v>
      </c>
      <c r="Y289">
        <v>4.3421860225499997E-3</v>
      </c>
      <c r="Z289" s="142" t="s">
        <v>1675</v>
      </c>
    </row>
    <row r="290" spans="1:26">
      <c r="A290" t="s">
        <v>1311</v>
      </c>
      <c r="B290" t="s">
        <v>1278</v>
      </c>
      <c r="C290" t="s">
        <v>1329</v>
      </c>
      <c r="D290" t="s">
        <v>1689</v>
      </c>
      <c r="E290">
        <v>2.05463E-3</v>
      </c>
      <c r="F290">
        <v>2.7617140000000002E-3</v>
      </c>
      <c r="G290">
        <v>1.64017E-3</v>
      </c>
      <c r="H290" s="625">
        <v>9.0994999999999997E-4</v>
      </c>
      <c r="I290" s="625">
        <v>9.94951E-4</v>
      </c>
      <c r="J290">
        <v>1.0685275999999899E-3</v>
      </c>
      <c r="K290">
        <v>1.1814721000000001E-3</v>
      </c>
      <c r="L290">
        <v>1.3326741000000001E-3</v>
      </c>
      <c r="M290">
        <v>1.5906121E-3</v>
      </c>
      <c r="N290">
        <v>1.9523612E-3</v>
      </c>
      <c r="O290">
        <v>2.2824536499999998E-3</v>
      </c>
      <c r="P290">
        <v>2.4761884500000002E-3</v>
      </c>
      <c r="Q290">
        <v>2.6515699959999998E-3</v>
      </c>
      <c r="R290">
        <v>2.81027650579999E-3</v>
      </c>
      <c r="S290">
        <v>2.9568298572999999E-3</v>
      </c>
      <c r="T290">
        <v>3.1129622970999999E-3</v>
      </c>
      <c r="U290">
        <v>3.2808560666899998E-3</v>
      </c>
      <c r="V290">
        <v>3.448416884196E-3</v>
      </c>
      <c r="W290">
        <v>3.6000184940589998E-3</v>
      </c>
      <c r="X290">
        <v>3.7222016941469999E-3</v>
      </c>
      <c r="Y290">
        <v>3.82121635056E-3</v>
      </c>
      <c r="Z290" s="142" t="s">
        <v>1675</v>
      </c>
    </row>
    <row r="291" spans="1:26">
      <c r="A291" t="s">
        <v>1311</v>
      </c>
      <c r="B291" t="s">
        <v>1278</v>
      </c>
      <c r="C291" t="s">
        <v>1329</v>
      </c>
      <c r="D291" t="s">
        <v>1688</v>
      </c>
      <c r="E291">
        <v>0.17821799999999999</v>
      </c>
      <c r="F291">
        <v>0.17087963</v>
      </c>
      <c r="G291">
        <v>0.10578799999999999</v>
      </c>
      <c r="H291">
        <v>5.7313900000000001E-2</v>
      </c>
      <c r="I291">
        <v>2.70094099999999E-2</v>
      </c>
      <c r="J291">
        <v>2.6726914000000001E-2</v>
      </c>
      <c r="K291">
        <v>2.6662330000000001E-2</v>
      </c>
      <c r="L291">
        <v>2.72910179999999E-2</v>
      </c>
      <c r="M291">
        <v>2.9616305999999998E-2</v>
      </c>
      <c r="N291">
        <v>3.3060259999999897E-2</v>
      </c>
      <c r="O291">
        <v>3.5156813699999998E-2</v>
      </c>
      <c r="P291">
        <v>3.4772245299999997E-2</v>
      </c>
      <c r="Q291">
        <v>3.3979288689999998E-2</v>
      </c>
      <c r="R291">
        <v>3.2935193458999999E-2</v>
      </c>
      <c r="S291">
        <v>3.1811535385999998E-2</v>
      </c>
      <c r="T291">
        <v>3.0800477155500001E-2</v>
      </c>
      <c r="U291">
        <v>2.9970761961139999E-2</v>
      </c>
      <c r="V291">
        <v>2.9225971641047E-2</v>
      </c>
      <c r="W291">
        <v>2.8420766194859899E-2</v>
      </c>
      <c r="X291">
        <v>2.7458585286400002E-2</v>
      </c>
      <c r="Y291">
        <v>2.6412219606909999E-2</v>
      </c>
      <c r="Z291" s="142" t="s">
        <v>1675</v>
      </c>
    </row>
    <row r="292" spans="1:26">
      <c r="A292" t="s">
        <v>1311</v>
      </c>
      <c r="B292" t="s">
        <v>1278</v>
      </c>
      <c r="C292" t="s">
        <v>1329</v>
      </c>
      <c r="D292" t="s">
        <v>1682</v>
      </c>
      <c r="E292" s="625">
        <v>2.06071E-4</v>
      </c>
      <c r="F292" s="625">
        <v>2.64491E-4</v>
      </c>
      <c r="G292" s="625">
        <v>1.4713000000000001E-4</v>
      </c>
      <c r="H292" s="625">
        <v>8.7793299999999998E-5</v>
      </c>
      <c r="I292" s="625">
        <v>2.1258090000000001E-4</v>
      </c>
      <c r="J292" s="625">
        <v>2.2795852000000001E-4</v>
      </c>
      <c r="K292" s="625">
        <v>2.5180310000000002E-4</v>
      </c>
      <c r="L292" s="625">
        <v>2.8400608999999899E-4</v>
      </c>
      <c r="M292" s="625">
        <v>3.3905846E-4</v>
      </c>
      <c r="N292" s="625">
        <v>4.1648053999999898E-4</v>
      </c>
      <c r="O292" s="625">
        <v>4.8705989499999997E-4</v>
      </c>
      <c r="P292" s="625">
        <v>5.2733851000000005E-4</v>
      </c>
      <c r="Q292" s="625">
        <v>5.6328241939999999E-4</v>
      </c>
      <c r="R292" s="625">
        <v>5.9488279040000004E-4</v>
      </c>
      <c r="S292" s="625">
        <v>6.2344782582999896E-4</v>
      </c>
      <c r="T292" s="625">
        <v>6.5424759367199996E-4</v>
      </c>
      <c r="U292" s="625">
        <v>6.8732488875399998E-4</v>
      </c>
      <c r="V292" s="625">
        <v>7.1954193791899895E-4</v>
      </c>
      <c r="W292" s="625">
        <v>7.4814206522599998E-4</v>
      </c>
      <c r="X292" s="625">
        <v>7.7068208085399902E-4</v>
      </c>
      <c r="Y292" s="625">
        <v>7.8846507426099896E-4</v>
      </c>
      <c r="Z292" s="142" t="s">
        <v>1675</v>
      </c>
    </row>
    <row r="293" spans="1:26">
      <c r="A293" t="s">
        <v>1311</v>
      </c>
      <c r="B293" t="s">
        <v>1278</v>
      </c>
      <c r="C293" t="s">
        <v>1329</v>
      </c>
      <c r="D293" t="s">
        <v>1681</v>
      </c>
      <c r="E293" s="625">
        <v>6.1179999999999994E-5</v>
      </c>
      <c r="F293" s="625">
        <v>1.8595999999999999E-4</v>
      </c>
      <c r="G293" s="625">
        <v>4.5720000000000003E-5</v>
      </c>
      <c r="H293" s="625">
        <v>2.851E-5</v>
      </c>
      <c r="I293" s="625">
        <v>1.4358E-4</v>
      </c>
      <c r="J293" s="625">
        <v>1.5381904E-4</v>
      </c>
      <c r="K293" s="625">
        <v>1.6979935E-4</v>
      </c>
      <c r="L293" s="625">
        <v>1.9150516999999999E-4</v>
      </c>
      <c r="M293" s="625">
        <v>2.28663449999999E-4</v>
      </c>
      <c r="N293" s="625">
        <v>2.8101210999999899E-4</v>
      </c>
      <c r="O293" s="625">
        <v>3.2870417299999999E-4</v>
      </c>
      <c r="P293" s="625">
        <v>3.5542756739999999E-4</v>
      </c>
      <c r="Q293" s="625">
        <v>3.7904552430000001E-4</v>
      </c>
      <c r="R293" s="625">
        <v>3.9939203042999998E-4</v>
      </c>
      <c r="S293" s="625">
        <v>4.17498657445E-4</v>
      </c>
      <c r="T293" s="625">
        <v>4.3719820068199898E-4</v>
      </c>
      <c r="U293" s="625">
        <v>4.5833162627599902E-4</v>
      </c>
      <c r="V293" s="625">
        <v>4.7854397446599997E-4</v>
      </c>
      <c r="W293" s="625">
        <v>4.96223821732E-4</v>
      </c>
      <c r="X293" s="625">
        <v>5.0990964893500004E-4</v>
      </c>
      <c r="Y293" s="625">
        <v>5.2046484715099995E-4</v>
      </c>
      <c r="Z293" s="142" t="s">
        <v>1675</v>
      </c>
    </row>
    <row r="294" spans="1:26">
      <c r="A294" t="s">
        <v>1311</v>
      </c>
      <c r="B294" t="s">
        <v>1278</v>
      </c>
      <c r="C294" t="s">
        <v>1329</v>
      </c>
      <c r="D294" t="s">
        <v>1680</v>
      </c>
      <c r="E294">
        <v>4.1216899999999999E-3</v>
      </c>
      <c r="F294">
        <v>4.6816749999999997E-3</v>
      </c>
      <c r="G294">
        <v>3.3937099999999999E-3</v>
      </c>
      <c r="H294">
        <v>1.8556200000000001E-3</v>
      </c>
      <c r="I294">
        <v>1.374948E-3</v>
      </c>
      <c r="J294">
        <v>1.3952509999999999E-3</v>
      </c>
      <c r="K294">
        <v>1.4392636999999999E-3</v>
      </c>
      <c r="L294">
        <v>1.5237331999999901E-3</v>
      </c>
      <c r="M294">
        <v>1.7127952999999999E-3</v>
      </c>
      <c r="N294">
        <v>1.9848252E-3</v>
      </c>
      <c r="O294">
        <v>2.1956445300000001E-3</v>
      </c>
      <c r="P294">
        <v>2.25961391E-3</v>
      </c>
      <c r="Q294">
        <v>2.3001123819999898E-3</v>
      </c>
      <c r="R294">
        <v>2.3224618287000002E-3</v>
      </c>
      <c r="S294">
        <v>2.3351657993E-3</v>
      </c>
      <c r="T294">
        <v>2.3555484335700001E-3</v>
      </c>
      <c r="U294">
        <v>2.3860657774549998E-3</v>
      </c>
      <c r="V294">
        <v>2.4167681325969999E-3</v>
      </c>
      <c r="W294">
        <v>2.4375599022110001E-3</v>
      </c>
      <c r="X294">
        <v>2.4407897209799902E-3</v>
      </c>
      <c r="Y294">
        <v>2.431662848983E-3</v>
      </c>
      <c r="Z294" s="142" t="s">
        <v>1675</v>
      </c>
    </row>
    <row r="295" spans="1:26">
      <c r="A295" t="s">
        <v>1311</v>
      </c>
      <c r="B295" t="s">
        <v>1278</v>
      </c>
      <c r="C295" t="s">
        <v>1329</v>
      </c>
      <c r="D295" t="s">
        <v>1679</v>
      </c>
      <c r="E295">
        <v>2.30006E-2</v>
      </c>
      <c r="F295">
        <v>3.2511699999999998E-2</v>
      </c>
      <c r="G295">
        <v>1.8599299999999999E-2</v>
      </c>
      <c r="H295">
        <v>1.0060599999999999E-2</v>
      </c>
      <c r="I295">
        <v>2.2980279999999999E-2</v>
      </c>
      <c r="J295">
        <v>2.2650356999999999E-2</v>
      </c>
      <c r="K295">
        <v>2.2536449E-2</v>
      </c>
      <c r="L295">
        <v>2.3063119999999999E-2</v>
      </c>
      <c r="M295">
        <v>2.5044462E-2</v>
      </c>
      <c r="N295">
        <v>2.8011612799999999E-2</v>
      </c>
      <c r="O295">
        <v>2.98142858E-2</v>
      </c>
      <c r="P295">
        <v>2.9332494130000001E-2</v>
      </c>
      <c r="Q295">
        <v>2.847675061E-2</v>
      </c>
      <c r="R295">
        <v>2.7346335903999899E-2</v>
      </c>
      <c r="S295">
        <v>2.61428967006E-2</v>
      </c>
      <c r="T295">
        <v>2.5099136240999999E-2</v>
      </c>
      <c r="U295">
        <v>2.4219475579489998E-2</v>
      </c>
      <c r="V295">
        <v>2.3372699805076998E-2</v>
      </c>
      <c r="W295">
        <v>2.2490969464457999E-2</v>
      </c>
      <c r="X295">
        <v>2.1522389130840001E-2</v>
      </c>
      <c r="Y295">
        <v>2.0518459254939999E-2</v>
      </c>
      <c r="Z295" s="142" t="s">
        <v>1675</v>
      </c>
    </row>
    <row r="296" spans="1:26">
      <c r="A296" t="s">
        <v>1311</v>
      </c>
      <c r="B296" t="s">
        <v>1278</v>
      </c>
      <c r="C296" t="s">
        <v>1329</v>
      </c>
      <c r="D296" t="s">
        <v>1678</v>
      </c>
      <c r="E296">
        <v>4.5882900000000001E-3</v>
      </c>
      <c r="F296">
        <v>3.5253849999999998E-3</v>
      </c>
      <c r="G296">
        <v>3.3170600000000001E-3</v>
      </c>
      <c r="H296">
        <v>1.8867199999999999E-3</v>
      </c>
      <c r="I296">
        <v>1.550669E-3</v>
      </c>
      <c r="J296">
        <v>1.5323301E-3</v>
      </c>
      <c r="K296">
        <v>1.5272237999999999E-3</v>
      </c>
      <c r="L296">
        <v>1.5995878999999901E-3</v>
      </c>
      <c r="M296">
        <v>1.832111E-3</v>
      </c>
      <c r="N296">
        <v>2.1628951999999998E-3</v>
      </c>
      <c r="O296">
        <v>2.43707714E-3</v>
      </c>
      <c r="P296">
        <v>2.5567099100000002E-3</v>
      </c>
      <c r="Q296">
        <v>2.7355294130000001E-3</v>
      </c>
      <c r="R296">
        <v>2.9052548880999902E-3</v>
      </c>
      <c r="S296">
        <v>3.0637331739999901E-3</v>
      </c>
      <c r="T296">
        <v>3.2315184387900001E-3</v>
      </c>
      <c r="U296">
        <v>3.4120689643619998E-3</v>
      </c>
      <c r="V296">
        <v>3.594520513356E-3</v>
      </c>
      <c r="W296">
        <v>3.7611453011010001E-3</v>
      </c>
      <c r="X296">
        <v>3.896878213505E-3</v>
      </c>
      <c r="Y296">
        <v>4.0082470328400002E-3</v>
      </c>
      <c r="Z296" s="142" t="s">
        <v>1675</v>
      </c>
    </row>
    <row r="297" spans="1:26">
      <c r="A297" t="s">
        <v>1311</v>
      </c>
      <c r="B297" t="s">
        <v>1278</v>
      </c>
      <c r="C297" t="s">
        <v>1329</v>
      </c>
      <c r="D297" t="s">
        <v>1676</v>
      </c>
      <c r="E297">
        <v>6.1347800000000001E-2</v>
      </c>
      <c r="F297">
        <v>0.15899260000000001</v>
      </c>
      <c r="G297">
        <v>4.60379E-2</v>
      </c>
      <c r="H297">
        <v>2.57135E-2</v>
      </c>
      <c r="I297">
        <v>9.5953999999999998E-2</v>
      </c>
      <c r="J297">
        <v>9.4608910000000004E-2</v>
      </c>
      <c r="K297">
        <v>9.4154569999999896E-2</v>
      </c>
      <c r="L297">
        <v>9.6356549999999999E-2</v>
      </c>
      <c r="M297">
        <v>0.10462869699999899</v>
      </c>
      <c r="N297">
        <v>0.117004634</v>
      </c>
      <c r="O297">
        <v>0.124524843</v>
      </c>
      <c r="P297">
        <v>0.1225690849</v>
      </c>
      <c r="Q297">
        <v>0.11906144690000001</v>
      </c>
      <c r="R297">
        <v>0.11442890886</v>
      </c>
      <c r="S297">
        <v>0.109493240758</v>
      </c>
      <c r="T297">
        <v>0.10520143863379899</v>
      </c>
      <c r="U297">
        <v>0.101591135362099</v>
      </c>
      <c r="V297">
        <v>9.813260472068E-2</v>
      </c>
      <c r="W297">
        <v>9.4521757094120001E-2</v>
      </c>
      <c r="X297">
        <v>9.05317760583699E-2</v>
      </c>
      <c r="Y297">
        <v>8.6381014641799994E-2</v>
      </c>
      <c r="Z297" s="142" t="s">
        <v>1675</v>
      </c>
    </row>
    <row r="298" spans="1:26">
      <c r="A298" t="s">
        <v>1311</v>
      </c>
      <c r="B298" t="s">
        <v>1278</v>
      </c>
      <c r="C298" t="s">
        <v>1458</v>
      </c>
      <c r="D298" t="s">
        <v>1694</v>
      </c>
      <c r="E298">
        <v>0</v>
      </c>
      <c r="F298">
        <v>3.3653599999999999E-2</v>
      </c>
      <c r="G298">
        <v>0.101911</v>
      </c>
      <c r="H298">
        <v>0.148289</v>
      </c>
      <c r="I298">
        <v>0.110192</v>
      </c>
      <c r="J298">
        <v>0.177812</v>
      </c>
      <c r="K298">
        <v>0.29764800000000002</v>
      </c>
      <c r="L298">
        <v>0.45051200000000002</v>
      </c>
      <c r="M298">
        <v>0.64079900000000001</v>
      </c>
      <c r="N298">
        <v>0.87432100000000001</v>
      </c>
      <c r="O298">
        <v>1.16903</v>
      </c>
      <c r="P298">
        <v>1.5271699999999999</v>
      </c>
      <c r="Q298">
        <v>1.9514499999999999</v>
      </c>
      <c r="R298">
        <v>2.4301699999999999</v>
      </c>
      <c r="S298">
        <v>2.9404699999999999</v>
      </c>
      <c r="T298">
        <v>3.4769600000000001</v>
      </c>
      <c r="U298">
        <v>4.0097100000000001</v>
      </c>
      <c r="V298">
        <v>4.5150699999999997</v>
      </c>
      <c r="W298">
        <v>4.9921199999999999</v>
      </c>
      <c r="X298">
        <v>5.4259500000000003</v>
      </c>
      <c r="Y298">
        <v>5.79861</v>
      </c>
      <c r="Z298" s="142" t="s">
        <v>1683</v>
      </c>
    </row>
    <row r="299" spans="1:26">
      <c r="A299" t="s">
        <v>1311</v>
      </c>
      <c r="B299" t="s">
        <v>1278</v>
      </c>
      <c r="C299" t="s">
        <v>1458</v>
      </c>
      <c r="D299" t="s">
        <v>1687</v>
      </c>
      <c r="E299">
        <v>0</v>
      </c>
      <c r="F299">
        <v>0.19947000000000001</v>
      </c>
      <c r="G299">
        <v>0.46660299999999999</v>
      </c>
      <c r="H299">
        <v>0.67894900000000002</v>
      </c>
      <c r="I299">
        <v>0.50451900000000005</v>
      </c>
      <c r="J299">
        <v>0.81412099999999998</v>
      </c>
      <c r="K299">
        <v>1.3628</v>
      </c>
      <c r="L299">
        <v>2.0626899999999999</v>
      </c>
      <c r="M299">
        <v>2.9339400000000002</v>
      </c>
      <c r="N299">
        <v>4.0031299999999996</v>
      </c>
      <c r="O299">
        <v>5.3524900000000004</v>
      </c>
      <c r="P299">
        <v>6.9922500000000003</v>
      </c>
      <c r="Q299">
        <v>8.9348200000000002</v>
      </c>
      <c r="R299">
        <v>11.1267</v>
      </c>
      <c r="S299">
        <v>13.463100000000001</v>
      </c>
      <c r="T299">
        <v>15.919499999999999</v>
      </c>
      <c r="U299">
        <v>18.358699999999999</v>
      </c>
      <c r="V299">
        <v>20.672499999999999</v>
      </c>
      <c r="W299">
        <v>22.8567</v>
      </c>
      <c r="X299">
        <v>24.843</v>
      </c>
      <c r="Y299">
        <v>26.549299999999999</v>
      </c>
      <c r="Z299" s="142" t="s">
        <v>1683</v>
      </c>
    </row>
    <row r="300" spans="1:26">
      <c r="A300" t="s">
        <v>1311</v>
      </c>
      <c r="B300" t="s">
        <v>1278</v>
      </c>
      <c r="C300" t="s">
        <v>1458</v>
      </c>
      <c r="D300" t="s">
        <v>1693</v>
      </c>
      <c r="E300">
        <v>0</v>
      </c>
      <c r="F300">
        <v>4.1394100000000003E-2</v>
      </c>
      <c r="G300">
        <v>0.11039400000000001</v>
      </c>
      <c r="H300">
        <v>0.160633</v>
      </c>
      <c r="I300">
        <v>0.119364</v>
      </c>
      <c r="J300">
        <v>0.19261300000000001</v>
      </c>
      <c r="K300">
        <v>0.32242500000000002</v>
      </c>
      <c r="L300">
        <v>0.488014</v>
      </c>
      <c r="M300">
        <v>0.69414100000000001</v>
      </c>
      <c r="N300">
        <v>0.947102</v>
      </c>
      <c r="O300">
        <v>1.2663500000000001</v>
      </c>
      <c r="P300">
        <v>1.6543000000000001</v>
      </c>
      <c r="Q300">
        <v>2.11389</v>
      </c>
      <c r="R300">
        <v>2.63246</v>
      </c>
      <c r="S300">
        <v>3.1852399999999998</v>
      </c>
      <c r="T300">
        <v>3.7663899999999999</v>
      </c>
      <c r="U300">
        <v>4.3434900000000001</v>
      </c>
      <c r="V300">
        <v>4.8909200000000004</v>
      </c>
      <c r="W300">
        <v>5.40768</v>
      </c>
      <c r="X300">
        <v>5.8776200000000003</v>
      </c>
      <c r="Y300">
        <v>6.2812999999999999</v>
      </c>
      <c r="Z300" s="142" t="s">
        <v>1683</v>
      </c>
    </row>
    <row r="301" spans="1:26">
      <c r="A301" t="s">
        <v>1311</v>
      </c>
      <c r="B301" t="s">
        <v>1278</v>
      </c>
      <c r="C301" t="s">
        <v>1458</v>
      </c>
      <c r="D301" t="s">
        <v>1692</v>
      </c>
      <c r="E301">
        <v>0</v>
      </c>
      <c r="F301" s="625">
        <v>3.2110400000000001E-4</v>
      </c>
      <c r="G301" s="625">
        <v>1.42917E-4</v>
      </c>
      <c r="H301" s="625">
        <v>2.0795699999999999E-4</v>
      </c>
      <c r="I301" s="625">
        <v>1.5453E-4</v>
      </c>
      <c r="J301" s="625">
        <v>2.49359E-4</v>
      </c>
      <c r="K301" s="625">
        <v>4.1741599999999999E-4</v>
      </c>
      <c r="L301" s="625">
        <v>6.3178799999999999E-4</v>
      </c>
      <c r="M301" s="625">
        <v>8.9864299999999997E-4</v>
      </c>
      <c r="N301">
        <v>1.22613E-3</v>
      </c>
      <c r="O301">
        <v>1.6394300000000001E-3</v>
      </c>
      <c r="P301">
        <v>2.14167E-3</v>
      </c>
      <c r="Q301">
        <v>2.7366700000000001E-3</v>
      </c>
      <c r="R301">
        <v>3.4080099999999999E-3</v>
      </c>
      <c r="S301">
        <v>4.1236500000000004E-3</v>
      </c>
      <c r="T301">
        <v>4.87602E-3</v>
      </c>
      <c r="U301">
        <v>5.6231299999999996E-3</v>
      </c>
      <c r="V301">
        <v>6.33184E-3</v>
      </c>
      <c r="W301">
        <v>7.0008400000000004E-3</v>
      </c>
      <c r="X301">
        <v>7.6092299999999998E-3</v>
      </c>
      <c r="Y301">
        <v>8.1318399999999996E-3</v>
      </c>
      <c r="Z301" s="142" t="s">
        <v>1683</v>
      </c>
    </row>
    <row r="302" spans="1:26">
      <c r="A302" t="s">
        <v>1311</v>
      </c>
      <c r="B302" t="s">
        <v>1278</v>
      </c>
      <c r="C302" t="s">
        <v>1458</v>
      </c>
      <c r="D302" t="s">
        <v>1691</v>
      </c>
      <c r="E302">
        <v>0</v>
      </c>
      <c r="F302">
        <v>3.01213E-3</v>
      </c>
      <c r="G302">
        <v>8.02953E-3</v>
      </c>
      <c r="H302">
        <v>1.16837E-2</v>
      </c>
      <c r="I302">
        <v>8.6820100000000004E-3</v>
      </c>
      <c r="J302">
        <v>1.4009799999999999E-2</v>
      </c>
      <c r="K302">
        <v>2.3451699999999999E-2</v>
      </c>
      <c r="L302">
        <v>3.5495800000000001E-2</v>
      </c>
      <c r="M302">
        <v>5.0488499999999999E-2</v>
      </c>
      <c r="N302">
        <v>6.8887799999999999E-2</v>
      </c>
      <c r="O302">
        <v>9.2108200000000001E-2</v>
      </c>
      <c r="P302">
        <v>0.120326</v>
      </c>
      <c r="Q302">
        <v>0.153755</v>
      </c>
      <c r="R302">
        <v>0.191473</v>
      </c>
      <c r="S302">
        <v>0.23168</v>
      </c>
      <c r="T302">
        <v>0.27395000000000003</v>
      </c>
      <c r="U302">
        <v>0.31592500000000001</v>
      </c>
      <c r="V302">
        <v>0.35574299999999998</v>
      </c>
      <c r="W302">
        <v>0.39332899999999998</v>
      </c>
      <c r="X302">
        <v>0.42751</v>
      </c>
      <c r="Y302">
        <v>0.456872</v>
      </c>
      <c r="Z302" s="142" t="s">
        <v>1683</v>
      </c>
    </row>
    <row r="303" spans="1:26">
      <c r="A303" t="s">
        <v>1311</v>
      </c>
      <c r="B303" t="s">
        <v>1278</v>
      </c>
      <c r="C303" t="s">
        <v>1457</v>
      </c>
      <c r="D303" t="s">
        <v>1690</v>
      </c>
      <c r="E303">
        <v>0</v>
      </c>
      <c r="F303">
        <v>0</v>
      </c>
      <c r="G303" s="625">
        <v>1.0102E-8</v>
      </c>
      <c r="H303" s="625">
        <v>3.59413E-8</v>
      </c>
      <c r="I303" s="625">
        <v>8.1282199999999997E-8</v>
      </c>
      <c r="J303" s="625">
        <v>1.0234499999999999E-7</v>
      </c>
      <c r="K303" s="625">
        <v>1.3341800000000001E-7</v>
      </c>
      <c r="L303" s="625">
        <v>1.6068100000000001E-7</v>
      </c>
      <c r="M303" s="625">
        <v>1.8198199999999999E-7</v>
      </c>
      <c r="N303" s="625">
        <v>1.9729399999999999E-7</v>
      </c>
      <c r="O303" s="625">
        <v>2.07526E-7</v>
      </c>
      <c r="P303" s="625">
        <v>2.1344499999999999E-7</v>
      </c>
      <c r="Q303" s="625">
        <v>2.1302899999999999E-7</v>
      </c>
      <c r="R303" s="625">
        <v>2.05655E-7</v>
      </c>
      <c r="S303" s="625">
        <v>1.9465299999999999E-7</v>
      </c>
      <c r="T303" s="625">
        <v>1.8202499999999999E-7</v>
      </c>
      <c r="U303" s="625">
        <v>1.6911200000000001E-7</v>
      </c>
      <c r="V303" s="625">
        <v>1.5661900000000001E-7</v>
      </c>
      <c r="W303" s="625">
        <v>1.45247E-7</v>
      </c>
      <c r="X303" s="625">
        <v>1.3440099999999999E-7</v>
      </c>
      <c r="Y303" s="625">
        <v>1.24444E-7</v>
      </c>
      <c r="Z303" s="142" t="s">
        <v>1675</v>
      </c>
    </row>
    <row r="304" spans="1:26">
      <c r="A304" t="s">
        <v>1311</v>
      </c>
      <c r="B304" t="s">
        <v>1278</v>
      </c>
      <c r="C304" t="s">
        <v>1457</v>
      </c>
      <c r="D304" t="s">
        <v>1689</v>
      </c>
      <c r="E304">
        <v>0</v>
      </c>
      <c r="F304">
        <v>0</v>
      </c>
      <c r="G304" s="625">
        <v>4.4973299999999997E-6</v>
      </c>
      <c r="H304" s="625">
        <v>1.3841200000000001E-5</v>
      </c>
      <c r="I304" s="625">
        <v>3.1212299999999999E-5</v>
      </c>
      <c r="J304" s="625">
        <v>4.27209E-5</v>
      </c>
      <c r="K304" s="625">
        <v>6.1792199999999994E-5</v>
      </c>
      <c r="L304" s="625">
        <v>8.2016100000000002E-5</v>
      </c>
      <c r="M304" s="625">
        <v>1.02136E-4</v>
      </c>
      <c r="N304" s="625">
        <v>1.21659E-4</v>
      </c>
      <c r="O304" s="625">
        <v>1.4063199999999999E-4</v>
      </c>
      <c r="P304" s="625">
        <v>1.5899499999999999E-4</v>
      </c>
      <c r="Q304" s="625">
        <v>1.7434699999999999E-4</v>
      </c>
      <c r="R304" s="625">
        <v>1.8472599999999999E-4</v>
      </c>
      <c r="S304" s="625">
        <v>1.9123999999999999E-4</v>
      </c>
      <c r="T304" s="625">
        <v>1.95107E-4</v>
      </c>
      <c r="U304" s="625">
        <v>1.96978E-4</v>
      </c>
      <c r="V304" s="625">
        <v>1.97431E-4</v>
      </c>
      <c r="W304" s="625">
        <v>1.9736600000000001E-4</v>
      </c>
      <c r="X304" s="625">
        <v>1.9616699999999999E-4</v>
      </c>
      <c r="Y304" s="625">
        <v>1.9451700000000001E-4</v>
      </c>
      <c r="Z304" s="142" t="s">
        <v>1675</v>
      </c>
    </row>
    <row r="305" spans="1:26">
      <c r="A305" t="s">
        <v>1311</v>
      </c>
      <c r="B305" t="s">
        <v>1278</v>
      </c>
      <c r="C305" t="s">
        <v>1457</v>
      </c>
      <c r="D305" t="s">
        <v>1688</v>
      </c>
      <c r="E305">
        <v>0</v>
      </c>
      <c r="F305">
        <v>0</v>
      </c>
      <c r="G305" s="625">
        <v>4.4893199999999999E-5</v>
      </c>
      <c r="H305" s="625">
        <v>1.59751E-4</v>
      </c>
      <c r="I305" s="625">
        <v>3.6125600000000001E-4</v>
      </c>
      <c r="J305" s="625">
        <v>4.5487000000000001E-4</v>
      </c>
      <c r="K305" s="625">
        <v>5.9296999999999996E-4</v>
      </c>
      <c r="L305" s="625">
        <v>7.1413900000000003E-4</v>
      </c>
      <c r="M305" s="625">
        <v>8.0881200000000001E-4</v>
      </c>
      <c r="N305" s="625">
        <v>8.7686700000000003E-4</v>
      </c>
      <c r="O305" s="625">
        <v>9.2234299999999995E-4</v>
      </c>
      <c r="P305" s="625">
        <v>9.4865100000000001E-4</v>
      </c>
      <c r="Q305" s="625">
        <v>9.4680199999999995E-4</v>
      </c>
      <c r="R305" s="625">
        <v>9.1402900000000001E-4</v>
      </c>
      <c r="S305" s="625">
        <v>8.6512799999999995E-4</v>
      </c>
      <c r="T305" s="625">
        <v>8.13625E-4</v>
      </c>
      <c r="U305" s="625">
        <v>8.2142800000000002E-4</v>
      </c>
      <c r="V305" s="625">
        <v>8.2331799999999997E-4</v>
      </c>
      <c r="W305" s="625">
        <v>8.23045E-4</v>
      </c>
      <c r="X305" s="625">
        <v>8.1804499999999999E-4</v>
      </c>
      <c r="Y305" s="625">
        <v>8.1116399999999996E-4</v>
      </c>
      <c r="Z305" s="142" t="s">
        <v>1675</v>
      </c>
    </row>
    <row r="306" spans="1:26">
      <c r="A306" t="s">
        <v>1311</v>
      </c>
      <c r="B306" t="s">
        <v>1278</v>
      </c>
      <c r="C306" t="s">
        <v>1457</v>
      </c>
      <c r="D306" t="s">
        <v>1682</v>
      </c>
      <c r="E306">
        <v>0</v>
      </c>
      <c r="F306">
        <v>0</v>
      </c>
      <c r="G306" s="625">
        <v>2.09482E-7</v>
      </c>
      <c r="H306" s="625">
        <v>7.8571400000000002E-7</v>
      </c>
      <c r="I306" s="625">
        <v>1.7769099999999999E-6</v>
      </c>
      <c r="J306" s="625">
        <v>2.4321E-6</v>
      </c>
      <c r="K306" s="625">
        <v>3.5178200000000001E-6</v>
      </c>
      <c r="L306" s="625">
        <v>4.6691599999999999E-6</v>
      </c>
      <c r="M306" s="625">
        <v>5.8145799999999996E-6</v>
      </c>
      <c r="N306" s="625">
        <v>6.9260000000000003E-6</v>
      </c>
      <c r="O306" s="625">
        <v>8.0061699999999993E-6</v>
      </c>
      <c r="P306" s="625">
        <v>9.0515699999999995E-6</v>
      </c>
      <c r="Q306" s="625">
        <v>9.9255599999999992E-6</v>
      </c>
      <c r="R306" s="625">
        <v>1.05164E-5</v>
      </c>
      <c r="S306" s="625">
        <v>1.08872E-5</v>
      </c>
      <c r="T306" s="625">
        <v>1.11074E-5</v>
      </c>
      <c r="U306" s="625">
        <v>1.1213899999999999E-5</v>
      </c>
      <c r="V306" s="625">
        <v>1.12397E-5</v>
      </c>
      <c r="W306" s="625">
        <v>1.1236000000000001E-5</v>
      </c>
      <c r="X306" s="625">
        <v>1.11677E-5</v>
      </c>
      <c r="Y306" s="625">
        <v>1.1073800000000001E-5</v>
      </c>
      <c r="Z306" s="142" t="s">
        <v>1675</v>
      </c>
    </row>
    <row r="307" spans="1:26">
      <c r="A307" t="s">
        <v>1311</v>
      </c>
      <c r="B307" t="s">
        <v>1278</v>
      </c>
      <c r="C307" t="s">
        <v>1457</v>
      </c>
      <c r="D307" t="s">
        <v>1681</v>
      </c>
      <c r="E307">
        <v>0</v>
      </c>
      <c r="F307">
        <v>0</v>
      </c>
      <c r="G307" s="625">
        <v>5.6688900000000004E-7</v>
      </c>
      <c r="H307" s="625">
        <v>2.01691E-6</v>
      </c>
      <c r="I307" s="625">
        <v>4.56129E-6</v>
      </c>
      <c r="J307" s="625">
        <v>6.24313E-6</v>
      </c>
      <c r="K307" s="625">
        <v>9.03017E-6</v>
      </c>
      <c r="L307" s="625">
        <v>1.1985599999999999E-5</v>
      </c>
      <c r="M307" s="625">
        <v>1.4925900000000001E-5</v>
      </c>
      <c r="N307" s="625">
        <v>1.77789E-5</v>
      </c>
      <c r="O307" s="625">
        <v>2.0551699999999998E-5</v>
      </c>
      <c r="P307" s="625">
        <v>2.3235200000000001E-5</v>
      </c>
      <c r="Q307" s="625">
        <v>2.5478700000000001E-5</v>
      </c>
      <c r="R307" s="625">
        <v>2.6995499999999999E-5</v>
      </c>
      <c r="S307" s="625">
        <v>2.7947299999999999E-5</v>
      </c>
      <c r="T307" s="625">
        <v>2.8512400000000002E-5</v>
      </c>
      <c r="U307" s="625">
        <v>2.8785900000000002E-5</v>
      </c>
      <c r="V307" s="625">
        <v>2.8852100000000001E-5</v>
      </c>
      <c r="W307" s="625">
        <v>2.8842600000000001E-5</v>
      </c>
      <c r="X307" s="625">
        <v>2.8667299999999999E-5</v>
      </c>
      <c r="Y307" s="625">
        <v>2.8426199999999999E-5</v>
      </c>
      <c r="Z307" s="142" t="s">
        <v>1675</v>
      </c>
    </row>
    <row r="308" spans="1:26">
      <c r="A308" t="s">
        <v>1311</v>
      </c>
      <c r="B308" t="s">
        <v>1278</v>
      </c>
      <c r="C308" t="s">
        <v>1457</v>
      </c>
      <c r="D308" t="s">
        <v>1680</v>
      </c>
      <c r="E308">
        <v>0</v>
      </c>
      <c r="F308">
        <v>0</v>
      </c>
      <c r="G308" s="625">
        <v>2.71539E-6</v>
      </c>
      <c r="H308" s="625">
        <v>9.6654099999999997E-6</v>
      </c>
      <c r="I308" s="625">
        <v>2.1889700000000002E-5</v>
      </c>
      <c r="J308" s="625">
        <v>2.99609E-5</v>
      </c>
      <c r="K308" s="625">
        <v>4.33359E-5</v>
      </c>
      <c r="L308" s="625">
        <v>5.7519200000000003E-5</v>
      </c>
      <c r="M308" s="625">
        <v>7.1629499999999996E-5</v>
      </c>
      <c r="N308" s="625">
        <v>8.5321099999999999E-5</v>
      </c>
      <c r="O308" s="625">
        <v>9.8627600000000004E-5</v>
      </c>
      <c r="P308" s="625">
        <v>1.11506E-4</v>
      </c>
      <c r="Q308" s="625">
        <v>1.2227200000000001E-4</v>
      </c>
      <c r="R308" s="625">
        <v>1.2955099999999999E-4</v>
      </c>
      <c r="S308" s="625">
        <v>1.3411900000000001E-4</v>
      </c>
      <c r="T308" s="625">
        <v>1.3683200000000001E-4</v>
      </c>
      <c r="U308" s="625">
        <v>1.3814400000000001E-4</v>
      </c>
      <c r="V308" s="625">
        <v>1.38462E-4</v>
      </c>
      <c r="W308" s="625">
        <v>1.3841600000000001E-4</v>
      </c>
      <c r="X308" s="625">
        <v>1.37575E-4</v>
      </c>
      <c r="Y308" s="625">
        <v>1.3641799999999999E-4</v>
      </c>
      <c r="Z308" s="142" t="s">
        <v>1675</v>
      </c>
    </row>
    <row r="309" spans="1:26">
      <c r="A309" t="s">
        <v>1311</v>
      </c>
      <c r="B309" t="s">
        <v>1278</v>
      </c>
      <c r="C309" t="s">
        <v>1457</v>
      </c>
      <c r="D309" t="s">
        <v>1679</v>
      </c>
      <c r="E309">
        <v>0</v>
      </c>
      <c r="F309">
        <v>0</v>
      </c>
      <c r="G309" s="625">
        <v>7.8129700000000005E-5</v>
      </c>
      <c r="H309" s="625">
        <v>2.7258799999999999E-4</v>
      </c>
      <c r="I309" s="625">
        <v>6.2095E-4</v>
      </c>
      <c r="J309" s="625">
        <v>8.4990700000000001E-4</v>
      </c>
      <c r="K309">
        <v>1.2293199999999999E-3</v>
      </c>
      <c r="L309">
        <v>1.6316600000000001E-3</v>
      </c>
      <c r="M309">
        <v>2.0319299999999999E-3</v>
      </c>
      <c r="N309">
        <v>2.4203200000000001E-3</v>
      </c>
      <c r="O309">
        <v>2.7977900000000001E-3</v>
      </c>
      <c r="P309">
        <v>3.1631099999999998E-3</v>
      </c>
      <c r="Q309">
        <v>3.4685300000000001E-3</v>
      </c>
      <c r="R309">
        <v>3.6750200000000002E-3</v>
      </c>
      <c r="S309">
        <v>3.8046E-3</v>
      </c>
      <c r="T309">
        <v>3.8815299999999998E-3</v>
      </c>
      <c r="U309">
        <v>3.9187600000000003E-3</v>
      </c>
      <c r="V309">
        <v>3.9277699999999997E-3</v>
      </c>
      <c r="W309">
        <v>3.9264699999999996E-3</v>
      </c>
      <c r="X309">
        <v>3.9026199999999999E-3</v>
      </c>
      <c r="Y309">
        <v>3.8697900000000001E-3</v>
      </c>
      <c r="Z309" s="142" t="s">
        <v>1675</v>
      </c>
    </row>
    <row r="310" spans="1:26">
      <c r="A310" t="s">
        <v>1311</v>
      </c>
      <c r="B310" t="s">
        <v>1278</v>
      </c>
      <c r="C310" t="s">
        <v>1457</v>
      </c>
      <c r="D310" t="s">
        <v>1678</v>
      </c>
      <c r="E310">
        <v>0</v>
      </c>
      <c r="F310">
        <v>0</v>
      </c>
      <c r="G310" s="625">
        <v>1.0102E-7</v>
      </c>
      <c r="H310" s="625">
        <v>3.5941299999999999E-7</v>
      </c>
      <c r="I310" s="625">
        <v>8.1282200000000005E-7</v>
      </c>
      <c r="J310" s="625">
        <v>1.0234499999999999E-6</v>
      </c>
      <c r="K310" s="625">
        <v>1.3341799999999999E-6</v>
      </c>
      <c r="L310" s="625">
        <v>1.6068100000000001E-6</v>
      </c>
      <c r="M310" s="625">
        <v>1.8198200000000001E-6</v>
      </c>
      <c r="N310" s="625">
        <v>1.97294E-6</v>
      </c>
      <c r="O310" s="625">
        <v>2.07526E-6</v>
      </c>
      <c r="P310" s="625">
        <v>2.1344599999999998E-6</v>
      </c>
      <c r="Q310" s="625">
        <v>2.1303000000000002E-6</v>
      </c>
      <c r="R310" s="625">
        <v>2.0565600000000001E-6</v>
      </c>
      <c r="S310" s="625">
        <v>1.9465299999999999E-6</v>
      </c>
      <c r="T310" s="625">
        <v>1.8202500000000001E-6</v>
      </c>
      <c r="U310" s="625">
        <v>1.69113E-6</v>
      </c>
      <c r="V310" s="625">
        <v>1.5661900000000001E-6</v>
      </c>
      <c r="W310" s="625">
        <v>1.4524700000000001E-6</v>
      </c>
      <c r="X310" s="625">
        <v>1.34401E-6</v>
      </c>
      <c r="Y310" s="625">
        <v>1.2444399999999999E-6</v>
      </c>
      <c r="Z310" s="142" t="s">
        <v>1675</v>
      </c>
    </row>
    <row r="311" spans="1:26">
      <c r="A311" t="s">
        <v>1311</v>
      </c>
      <c r="B311" t="s">
        <v>1278</v>
      </c>
      <c r="C311" t="s">
        <v>1457</v>
      </c>
      <c r="D311" t="s">
        <v>1676</v>
      </c>
      <c r="E311">
        <v>0</v>
      </c>
      <c r="F311">
        <v>0</v>
      </c>
      <c r="G311" s="625">
        <v>1.1337799999999999E-6</v>
      </c>
      <c r="H311" s="625">
        <v>4.0338199999999999E-6</v>
      </c>
      <c r="I311" s="625">
        <v>9.12258E-6</v>
      </c>
      <c r="J311" s="625">
        <v>1.2486299999999999E-5</v>
      </c>
      <c r="K311" s="625">
        <v>1.8060300000000001E-5</v>
      </c>
      <c r="L311" s="625">
        <v>2.3971299999999999E-5</v>
      </c>
      <c r="M311" s="625">
        <v>2.9851800000000001E-5</v>
      </c>
      <c r="N311" s="625">
        <v>3.55578E-5</v>
      </c>
      <c r="O311" s="625">
        <v>4.1103300000000003E-5</v>
      </c>
      <c r="P311" s="625">
        <v>4.6470400000000001E-5</v>
      </c>
      <c r="Q311" s="625">
        <v>5.0957400000000001E-5</v>
      </c>
      <c r="R311" s="625">
        <v>5.3990899999999998E-5</v>
      </c>
      <c r="S311" s="625">
        <v>5.5894599999999998E-5</v>
      </c>
      <c r="T311" s="625">
        <v>5.7024899999999997E-5</v>
      </c>
      <c r="U311" s="625">
        <v>5.7571800000000003E-5</v>
      </c>
      <c r="V311" s="625">
        <v>5.7704200000000002E-5</v>
      </c>
      <c r="W311" s="625">
        <v>5.7685100000000001E-5</v>
      </c>
      <c r="X311" s="625">
        <v>5.7334699999999998E-5</v>
      </c>
      <c r="Y311" s="625">
        <v>5.6852399999999998E-5</v>
      </c>
      <c r="Z311" s="142" t="s">
        <v>1675</v>
      </c>
    </row>
    <row r="312" spans="1:26">
      <c r="A312" t="s">
        <v>1311</v>
      </c>
      <c r="B312" t="s">
        <v>1278</v>
      </c>
      <c r="C312" t="s">
        <v>1456</v>
      </c>
      <c r="D312" t="s">
        <v>1690</v>
      </c>
      <c r="E312">
        <v>2.3149650000000001E-2</v>
      </c>
      <c r="F312">
        <v>2.1738509999999999E-2</v>
      </c>
      <c r="G312">
        <v>2.6230725917999902E-2</v>
      </c>
      <c r="H312">
        <v>3.2015129471999998E-2</v>
      </c>
      <c r="I312">
        <v>4.1238036540000002E-2</v>
      </c>
      <c r="J312">
        <v>4.2672608335999999E-2</v>
      </c>
      <c r="K312">
        <v>4.297102354E-2</v>
      </c>
      <c r="L312">
        <v>4.1186894410000001E-2</v>
      </c>
      <c r="M312">
        <v>3.8923388589999899E-2</v>
      </c>
      <c r="N312">
        <v>3.5631765249999899E-2</v>
      </c>
      <c r="O312">
        <v>3.1036250039999901E-2</v>
      </c>
      <c r="P312">
        <v>2.6090267380000001E-2</v>
      </c>
      <c r="Q312">
        <v>2.150679598E-2</v>
      </c>
      <c r="R312">
        <v>1.7875540539999998E-2</v>
      </c>
      <c r="S312">
        <v>1.49369882199999E-2</v>
      </c>
      <c r="T312">
        <v>1.2446277170000001E-2</v>
      </c>
      <c r="U312">
        <v>1.040407351E-2</v>
      </c>
      <c r="V312">
        <v>9.1297753700000008E-3</v>
      </c>
      <c r="W312">
        <v>8.0668449300000007E-3</v>
      </c>
      <c r="X312">
        <v>7.1299968199999997E-3</v>
      </c>
      <c r="Y312">
        <v>6.4054172699999998E-3</v>
      </c>
      <c r="Z312" s="142" t="s">
        <v>1675</v>
      </c>
    </row>
    <row r="313" spans="1:26">
      <c r="A313" t="s">
        <v>1311</v>
      </c>
      <c r="B313" t="s">
        <v>1278</v>
      </c>
      <c r="C313" t="s">
        <v>1456</v>
      </c>
      <c r="D313" t="s">
        <v>1689</v>
      </c>
      <c r="E313">
        <v>2.7093199999999999E-3</v>
      </c>
      <c r="F313">
        <v>2.918159E-3</v>
      </c>
      <c r="G313">
        <v>3.541551E-3</v>
      </c>
      <c r="H313">
        <v>4.283584E-3</v>
      </c>
      <c r="I313">
        <v>5.5163290000000004E-3</v>
      </c>
      <c r="J313">
        <v>6.5537089999999996E-3</v>
      </c>
      <c r="K313">
        <v>7.888997E-3</v>
      </c>
      <c r="L313">
        <v>8.7590270000000008E-3</v>
      </c>
      <c r="M313">
        <v>9.4514950000000007E-3</v>
      </c>
      <c r="N313">
        <v>9.8560659999999897E-3</v>
      </c>
      <c r="O313">
        <v>9.7505609999999996E-3</v>
      </c>
      <c r="P313">
        <v>9.2305679999999998E-3</v>
      </c>
      <c r="Q313">
        <v>8.6209189999999995E-3</v>
      </c>
      <c r="R313">
        <v>8.0272260000000002E-3</v>
      </c>
      <c r="S313">
        <v>7.445045E-3</v>
      </c>
      <c r="T313">
        <v>6.8880089999999996E-3</v>
      </c>
      <c r="U313">
        <v>6.3813119999999897E-3</v>
      </c>
      <c r="V313">
        <v>5.980427E-3</v>
      </c>
      <c r="W313">
        <v>5.6148400000000003E-3</v>
      </c>
      <c r="X313">
        <v>5.3010050000000001E-3</v>
      </c>
      <c r="Y313">
        <v>5.0598020000000004E-3</v>
      </c>
      <c r="Z313" s="142" t="s">
        <v>1675</v>
      </c>
    </row>
    <row r="314" spans="1:26">
      <c r="A314" t="s">
        <v>1311</v>
      </c>
      <c r="B314" t="s">
        <v>1278</v>
      </c>
      <c r="C314" t="s">
        <v>1456</v>
      </c>
      <c r="D314" t="s">
        <v>1688</v>
      </c>
      <c r="E314">
        <v>5.2125599999999897E-2</v>
      </c>
      <c r="F314">
        <v>5.1601999999999898E-2</v>
      </c>
      <c r="G314">
        <v>8.2427739E-2</v>
      </c>
      <c r="H314">
        <v>9.9643759999999998E-2</v>
      </c>
      <c r="I314">
        <v>0.124485</v>
      </c>
      <c r="J314">
        <v>0.13095482999999999</v>
      </c>
      <c r="K314">
        <v>0.13995904000000001</v>
      </c>
      <c r="L314">
        <v>0.14111435</v>
      </c>
      <c r="M314">
        <v>0.13885217999999999</v>
      </c>
      <c r="N314">
        <v>0.1323946</v>
      </c>
      <c r="O314">
        <v>0.12045699</v>
      </c>
      <c r="P314">
        <v>0.10493869</v>
      </c>
      <c r="Q314">
        <v>9.0989470000000003E-2</v>
      </c>
      <c r="R314">
        <v>7.8831539999999894E-2</v>
      </c>
      <c r="S314">
        <v>6.8352019999999999E-2</v>
      </c>
      <c r="T314">
        <v>5.9155429999999898E-2</v>
      </c>
      <c r="U314">
        <v>5.116917E-2</v>
      </c>
      <c r="V314">
        <v>4.5179609999999898E-2</v>
      </c>
      <c r="W314">
        <v>4.0104139999999899E-2</v>
      </c>
      <c r="X314">
        <v>3.5861339999999998E-2</v>
      </c>
      <c r="Y314">
        <v>3.2530450000000002E-2</v>
      </c>
      <c r="Z314" s="142" t="s">
        <v>1675</v>
      </c>
    </row>
    <row r="315" spans="1:26">
      <c r="A315" t="s">
        <v>1311</v>
      </c>
      <c r="B315" t="s">
        <v>1278</v>
      </c>
      <c r="C315" t="s">
        <v>1456</v>
      </c>
      <c r="D315" t="s">
        <v>1682</v>
      </c>
      <c r="E315" s="625">
        <v>6.69076E-4</v>
      </c>
      <c r="F315" s="625">
        <v>7.64301E-4</v>
      </c>
      <c r="G315" s="625">
        <v>9.4186613999999995E-4</v>
      </c>
      <c r="H315">
        <v>1.19241403E-3</v>
      </c>
      <c r="I315">
        <v>1.5191508E-3</v>
      </c>
      <c r="J315">
        <v>1.7716912E-3</v>
      </c>
      <c r="K315">
        <v>2.0813746000000002E-3</v>
      </c>
      <c r="L315">
        <v>2.2637776E-3</v>
      </c>
      <c r="M315">
        <v>2.4019309999999999E-3</v>
      </c>
      <c r="N315">
        <v>2.4630923000000002E-3</v>
      </c>
      <c r="O315">
        <v>2.3863853000000001E-3</v>
      </c>
      <c r="P315">
        <v>2.2009771999999999E-3</v>
      </c>
      <c r="Q315">
        <v>2.0001110000000002E-3</v>
      </c>
      <c r="R315">
        <v>1.8263653999999901E-3</v>
      </c>
      <c r="S315">
        <v>1.668103E-3</v>
      </c>
      <c r="T315">
        <v>1.5173744000000001E-3</v>
      </c>
      <c r="U315">
        <v>1.3777662E-3</v>
      </c>
      <c r="V315">
        <v>1.2647776999999999E-3</v>
      </c>
      <c r="W315">
        <v>1.1522434E-3</v>
      </c>
      <c r="X315">
        <v>1.050573E-3</v>
      </c>
      <c r="Y315" s="625">
        <v>9.707394E-4</v>
      </c>
      <c r="Z315" s="142" t="s">
        <v>1675</v>
      </c>
    </row>
    <row r="316" spans="1:26">
      <c r="A316" t="s">
        <v>1311</v>
      </c>
      <c r="B316" t="s">
        <v>1278</v>
      </c>
      <c r="C316" t="s">
        <v>1456</v>
      </c>
      <c r="D316" t="s">
        <v>1681</v>
      </c>
      <c r="E316" s="625">
        <v>3.8126399999999997E-4</v>
      </c>
      <c r="F316" s="625">
        <v>3.73254E-4</v>
      </c>
      <c r="G316" s="625">
        <v>4.55055E-4</v>
      </c>
      <c r="H316" s="625">
        <v>5.644472E-4</v>
      </c>
      <c r="I316" s="625">
        <v>7.424466E-4</v>
      </c>
      <c r="J316" s="625">
        <v>8.5939389999999897E-4</v>
      </c>
      <c r="K316">
        <v>1.0001248000000001E-3</v>
      </c>
      <c r="L316">
        <v>1.0931203E-3</v>
      </c>
      <c r="M316">
        <v>1.1682240999999901E-3</v>
      </c>
      <c r="N316">
        <v>1.2086821999999901E-3</v>
      </c>
      <c r="O316">
        <v>1.1958356999999999E-3</v>
      </c>
      <c r="P316">
        <v>1.1466196E-3</v>
      </c>
      <c r="Q316">
        <v>1.0806552000000001E-3</v>
      </c>
      <c r="R316">
        <v>1.0133236E-3</v>
      </c>
      <c r="S316" s="625">
        <v>9.4565790000000001E-4</v>
      </c>
      <c r="T316" s="625">
        <v>8.8004000000000001E-4</v>
      </c>
      <c r="U316" s="625">
        <v>8.2162509999999904E-4</v>
      </c>
      <c r="V316" s="625">
        <v>7.7626750000000003E-4</v>
      </c>
      <c r="W316" s="625">
        <v>7.34744699999999E-4</v>
      </c>
      <c r="X316" s="625">
        <v>6.9918840000000003E-4</v>
      </c>
      <c r="Y316" s="625">
        <v>6.7223960000000003E-4</v>
      </c>
      <c r="Z316" s="142" t="s">
        <v>1675</v>
      </c>
    </row>
    <row r="317" spans="1:26">
      <c r="A317" t="s">
        <v>1311</v>
      </c>
      <c r="B317" t="s">
        <v>1278</v>
      </c>
      <c r="C317" t="s">
        <v>1456</v>
      </c>
      <c r="D317" t="s">
        <v>1680</v>
      </c>
      <c r="E317">
        <v>1.042007E-2</v>
      </c>
      <c r="F317">
        <v>1.115884E-2</v>
      </c>
      <c r="G317">
        <v>1.9229258499999999E-2</v>
      </c>
      <c r="H317">
        <v>2.2327858700000001E-2</v>
      </c>
      <c r="I317">
        <v>2.62125569999999E-2</v>
      </c>
      <c r="J317">
        <v>2.7990102999999999E-2</v>
      </c>
      <c r="K317">
        <v>3.0645527999999998E-2</v>
      </c>
      <c r="L317">
        <v>3.1269810000000002E-2</v>
      </c>
      <c r="M317">
        <v>3.1032917E-2</v>
      </c>
      <c r="N317">
        <v>2.9829093000000001E-2</v>
      </c>
      <c r="O317">
        <v>2.7223109999999998E-2</v>
      </c>
      <c r="P317">
        <v>2.3590779999999999E-2</v>
      </c>
      <c r="Q317">
        <v>2.04635099999999E-2</v>
      </c>
      <c r="R317">
        <v>1.780617E-2</v>
      </c>
      <c r="S317">
        <v>1.5538239999999899E-2</v>
      </c>
      <c r="T317">
        <v>1.3549800000000001E-2</v>
      </c>
      <c r="U317">
        <v>1.180205E-2</v>
      </c>
      <c r="V317">
        <v>1.0400380000000001E-2</v>
      </c>
      <c r="W317">
        <v>9.1917500000000003E-3</v>
      </c>
      <c r="X317">
        <v>8.1781430000000006E-3</v>
      </c>
      <c r="Y317">
        <v>7.3783119999999997E-3</v>
      </c>
      <c r="Z317" s="142" t="s">
        <v>1675</v>
      </c>
    </row>
    <row r="318" spans="1:26">
      <c r="A318" t="s">
        <v>1311</v>
      </c>
      <c r="B318" t="s">
        <v>1278</v>
      </c>
      <c r="C318" t="s">
        <v>1456</v>
      </c>
      <c r="D318" t="s">
        <v>1679</v>
      </c>
      <c r="E318">
        <v>6.4372219999999994E-2</v>
      </c>
      <c r="F318">
        <v>3.0707749999999999E-2</v>
      </c>
      <c r="G318">
        <v>5.5329567999999898E-2</v>
      </c>
      <c r="H318">
        <v>6.7944199999999996E-2</v>
      </c>
      <c r="I318">
        <v>0.116369549999999</v>
      </c>
      <c r="J318">
        <v>0.12032424</v>
      </c>
      <c r="K318">
        <v>0.12585829999999901</v>
      </c>
      <c r="L318">
        <v>0.12713739999999901</v>
      </c>
      <c r="M318">
        <v>0.12656139999999999</v>
      </c>
      <c r="N318">
        <v>0.122945599999999</v>
      </c>
      <c r="O318">
        <v>0.11616359999999901</v>
      </c>
      <c r="P318">
        <v>0.10806259999999999</v>
      </c>
      <c r="Q318">
        <v>0.10003656</v>
      </c>
      <c r="R318">
        <v>9.1810969999999895E-2</v>
      </c>
      <c r="S318">
        <v>8.3964929999999993E-2</v>
      </c>
      <c r="T318">
        <v>7.6957750000000005E-2</v>
      </c>
      <c r="U318">
        <v>7.1171380000000006E-2</v>
      </c>
      <c r="V318">
        <v>6.6823090000000002E-2</v>
      </c>
      <c r="W318">
        <v>6.4630300000000002E-2</v>
      </c>
      <c r="X318">
        <v>6.3049270000000004E-2</v>
      </c>
      <c r="Y318">
        <v>6.190561E-2</v>
      </c>
      <c r="Z318" s="142" t="s">
        <v>1675</v>
      </c>
    </row>
    <row r="319" spans="1:26">
      <c r="A319" t="s">
        <v>1311</v>
      </c>
      <c r="B319" t="s">
        <v>1278</v>
      </c>
      <c r="C319" t="s">
        <v>1456</v>
      </c>
      <c r="D319" t="s">
        <v>1678</v>
      </c>
      <c r="E319">
        <v>4.4308899999999998E-2</v>
      </c>
      <c r="F319">
        <v>4.5486899999999997E-2</v>
      </c>
      <c r="G319">
        <v>5.2737745576999999E-2</v>
      </c>
      <c r="H319">
        <v>6.2790443719999894E-2</v>
      </c>
      <c r="I319">
        <v>7.9194779399999998E-2</v>
      </c>
      <c r="J319">
        <v>8.4681261359999996E-2</v>
      </c>
      <c r="K319">
        <v>8.8471381399999993E-2</v>
      </c>
      <c r="L319">
        <v>8.6483744099999899E-2</v>
      </c>
      <c r="M319">
        <v>8.2921115899999995E-2</v>
      </c>
      <c r="N319">
        <v>7.6912746500000004E-2</v>
      </c>
      <c r="O319">
        <v>6.73515524E-2</v>
      </c>
      <c r="P319">
        <v>5.6199571900000002E-2</v>
      </c>
      <c r="Q319">
        <v>4.6095352799999899E-2</v>
      </c>
      <c r="R319">
        <v>3.8144515399999898E-2</v>
      </c>
      <c r="S319">
        <v>3.1729065199999899E-2</v>
      </c>
      <c r="T319">
        <v>2.63351587E-2</v>
      </c>
      <c r="U319">
        <v>2.18949451E-2</v>
      </c>
      <c r="V319">
        <v>1.8479943700000001E-2</v>
      </c>
      <c r="W319">
        <v>1.54714322999999E-2</v>
      </c>
      <c r="X319">
        <v>1.29756452E-2</v>
      </c>
      <c r="Y319">
        <v>1.1067974600000001E-2</v>
      </c>
      <c r="Z319" s="142" t="s">
        <v>1675</v>
      </c>
    </row>
    <row r="320" spans="1:26">
      <c r="A320" t="s">
        <v>1311</v>
      </c>
      <c r="B320" t="s">
        <v>1278</v>
      </c>
      <c r="C320" t="s">
        <v>1456</v>
      </c>
      <c r="D320" t="s">
        <v>1676</v>
      </c>
      <c r="E320">
        <v>6.9529389999999996E-2</v>
      </c>
      <c r="F320">
        <v>5.8279449999999997E-2</v>
      </c>
      <c r="G320">
        <v>7.7820524000000002E-2</v>
      </c>
      <c r="H320">
        <v>9.9302854400000001E-2</v>
      </c>
      <c r="I320">
        <v>0.13304447329999999</v>
      </c>
      <c r="J320">
        <v>0.13244526400000001</v>
      </c>
      <c r="K320">
        <v>0.12875158</v>
      </c>
      <c r="L320">
        <v>0.121543873</v>
      </c>
      <c r="M320">
        <v>0.113666115</v>
      </c>
      <c r="N320">
        <v>0.103192389</v>
      </c>
      <c r="O320">
        <v>9.0239171000000007E-2</v>
      </c>
      <c r="P320">
        <v>7.7348499999999903E-2</v>
      </c>
      <c r="Q320">
        <v>6.5157093999999999E-2</v>
      </c>
      <c r="R320">
        <v>5.5219268000000002E-2</v>
      </c>
      <c r="S320">
        <v>4.7031168999999998E-2</v>
      </c>
      <c r="T320">
        <v>3.9926306000000002E-2</v>
      </c>
      <c r="U320">
        <v>3.401042E-2</v>
      </c>
      <c r="V320">
        <v>2.9389630999999899E-2</v>
      </c>
      <c r="W320">
        <v>2.51979629999999E-2</v>
      </c>
      <c r="X320">
        <v>2.1636021999999901E-2</v>
      </c>
      <c r="Y320">
        <v>1.8872307000000001E-2</v>
      </c>
      <c r="Z320" s="142" t="s">
        <v>1675</v>
      </c>
    </row>
    <row r="321" spans="1:26">
      <c r="A321" t="s">
        <v>1311</v>
      </c>
      <c r="B321" t="s">
        <v>1278</v>
      </c>
      <c r="C321" t="s">
        <v>1327</v>
      </c>
      <c r="D321" t="s">
        <v>1690</v>
      </c>
      <c r="E321">
        <v>0</v>
      </c>
      <c r="F321">
        <v>0</v>
      </c>
      <c r="G321" s="625">
        <v>8.0664799999999998E-4</v>
      </c>
      <c r="H321" s="625">
        <v>6.5465200000000003E-4</v>
      </c>
      <c r="I321">
        <v>1.008328E-3</v>
      </c>
      <c r="J321">
        <v>1.0595310000000001E-3</v>
      </c>
      <c r="K321">
        <v>1.1052503E-3</v>
      </c>
      <c r="L321">
        <v>1.1246659E-3</v>
      </c>
      <c r="M321">
        <v>1.1259536999999899E-3</v>
      </c>
      <c r="N321">
        <v>1.1197182999999999E-3</v>
      </c>
      <c r="O321">
        <v>1.0826858E-3</v>
      </c>
      <c r="P321">
        <v>1.0413528E-3</v>
      </c>
      <c r="Q321">
        <v>1.0083052E-3</v>
      </c>
      <c r="R321">
        <v>1.0232675E-3</v>
      </c>
      <c r="S321">
        <v>1.0808594999999999E-3</v>
      </c>
      <c r="T321">
        <v>1.1328363E-3</v>
      </c>
      <c r="U321">
        <v>1.1759992999999999E-3</v>
      </c>
      <c r="V321">
        <v>1.2124741999999999E-3</v>
      </c>
      <c r="W321">
        <v>1.2446860999999899E-3</v>
      </c>
      <c r="X321">
        <v>1.27370359999999E-3</v>
      </c>
      <c r="Y321">
        <v>1.3027571999999999E-3</v>
      </c>
      <c r="Z321" s="142" t="s">
        <v>1675</v>
      </c>
    </row>
    <row r="322" spans="1:26">
      <c r="A322" t="s">
        <v>1311</v>
      </c>
      <c r="B322" t="s">
        <v>1278</v>
      </c>
      <c r="C322" t="s">
        <v>1327</v>
      </c>
      <c r="D322" t="s">
        <v>1689</v>
      </c>
      <c r="E322">
        <v>0</v>
      </c>
      <c r="F322">
        <v>0</v>
      </c>
      <c r="G322" s="625">
        <v>6.4935000000000001E-5</v>
      </c>
      <c r="H322" s="625">
        <v>5.4632200000000002E-5</v>
      </c>
      <c r="I322" s="625">
        <v>1.2509500000000001E-4</v>
      </c>
      <c r="J322" s="625">
        <v>1.428875E-4</v>
      </c>
      <c r="K322" s="625">
        <v>1.6538269999999999E-4</v>
      </c>
      <c r="L322" s="625">
        <v>1.8546742000000001E-4</v>
      </c>
      <c r="M322" s="625">
        <v>2.0416404000000001E-4</v>
      </c>
      <c r="N322" s="625">
        <v>2.2307223E-4</v>
      </c>
      <c r="O322" s="625">
        <v>2.37040499999999E-4</v>
      </c>
      <c r="P322" s="625">
        <v>2.5061265E-4</v>
      </c>
      <c r="Q322" s="625">
        <v>2.6660908000000001E-4</v>
      </c>
      <c r="R322" s="625">
        <v>2.8292684999999999E-4</v>
      </c>
      <c r="S322" s="625">
        <v>2.9885053999999998E-4</v>
      </c>
      <c r="T322" s="625">
        <v>3.1322175999999997E-4</v>
      </c>
      <c r="U322" s="625">
        <v>3.2515567000000002E-4</v>
      </c>
      <c r="V322" s="625">
        <v>3.3524059999999998E-4</v>
      </c>
      <c r="W322" s="625">
        <v>3.4414788999999899E-4</v>
      </c>
      <c r="X322" s="625">
        <v>3.5217122000000002E-4</v>
      </c>
      <c r="Y322" s="625">
        <v>3.6020352E-4</v>
      </c>
      <c r="Z322" s="142" t="s">
        <v>1675</v>
      </c>
    </row>
    <row r="323" spans="1:26">
      <c r="A323" t="s">
        <v>1311</v>
      </c>
      <c r="B323" t="s">
        <v>1278</v>
      </c>
      <c r="C323" t="s">
        <v>1327</v>
      </c>
      <c r="D323" t="s">
        <v>1688</v>
      </c>
      <c r="E323">
        <v>0</v>
      </c>
      <c r="F323">
        <v>0</v>
      </c>
      <c r="G323">
        <v>5.6090799999999998E-3</v>
      </c>
      <c r="H323">
        <v>4.6013199999999999E-3</v>
      </c>
      <c r="I323">
        <v>8.3310999999999993E-3</v>
      </c>
      <c r="J323">
        <v>8.7541419999999995E-3</v>
      </c>
      <c r="K323">
        <v>9.1319139999999997E-3</v>
      </c>
      <c r="L323">
        <v>9.2923339999999993E-3</v>
      </c>
      <c r="M323">
        <v>9.3029710000000002E-3</v>
      </c>
      <c r="N323">
        <v>9.2514409999999991E-3</v>
      </c>
      <c r="O323">
        <v>8.945461E-3</v>
      </c>
      <c r="P323">
        <v>8.6039579999999897E-3</v>
      </c>
      <c r="Q323">
        <v>8.3309030000000006E-3</v>
      </c>
      <c r="R323">
        <v>8.05523E-3</v>
      </c>
      <c r="S323">
        <v>7.7790899999999902E-3</v>
      </c>
      <c r="T323">
        <v>7.4731470000000003E-3</v>
      </c>
      <c r="U323">
        <v>7.1390719999999998E-3</v>
      </c>
      <c r="V323">
        <v>6.8010659999999997E-3</v>
      </c>
      <c r="W323">
        <v>6.4769749999999899E-3</v>
      </c>
      <c r="X323">
        <v>6.1705348999999904E-3</v>
      </c>
      <c r="Y323">
        <v>5.8932736999999999E-3</v>
      </c>
      <c r="Z323" s="142" t="s">
        <v>1675</v>
      </c>
    </row>
    <row r="324" spans="1:26">
      <c r="A324" t="s">
        <v>1311</v>
      </c>
      <c r="B324" t="s">
        <v>1278</v>
      </c>
      <c r="C324" t="s">
        <v>1327</v>
      </c>
      <c r="D324" t="s">
        <v>1682</v>
      </c>
      <c r="E324">
        <v>0</v>
      </c>
      <c r="F324">
        <v>0</v>
      </c>
      <c r="G324" s="625">
        <v>1.062104E-5</v>
      </c>
      <c r="H324" s="625">
        <v>8.5571399999999992E-6</v>
      </c>
      <c r="I324" s="625">
        <v>1.9578939999999999E-5</v>
      </c>
      <c r="J324" s="625">
        <v>2.2363679999999999E-5</v>
      </c>
      <c r="K324" s="625">
        <v>2.588446E-5</v>
      </c>
      <c r="L324" s="625">
        <v>2.9027979999999999E-5</v>
      </c>
      <c r="M324" s="625">
        <v>3.1954220999999997E-5</v>
      </c>
      <c r="N324" s="625">
        <v>3.4913575000000002E-5</v>
      </c>
      <c r="O324" s="625">
        <v>3.7099739999999901E-5</v>
      </c>
      <c r="P324" s="625">
        <v>3.9224019999999997E-5</v>
      </c>
      <c r="Q324" s="625">
        <v>4.1727624000000002E-5</v>
      </c>
      <c r="R324" s="625">
        <v>4.42815859999999E-5</v>
      </c>
      <c r="S324" s="625">
        <v>4.6773819999999997E-5</v>
      </c>
      <c r="T324" s="625">
        <v>4.9023117999999997E-5</v>
      </c>
      <c r="U324" s="625">
        <v>5.0890992000000003E-5</v>
      </c>
      <c r="V324" s="625">
        <v>5.2469397999999997E-5</v>
      </c>
      <c r="W324" s="625">
        <v>5.3863431999999997E-5</v>
      </c>
      <c r="X324" s="625">
        <v>5.5119085999999899E-5</v>
      </c>
      <c r="Y324" s="625">
        <v>5.6376331999999998E-5</v>
      </c>
      <c r="Z324" s="142" t="s">
        <v>1675</v>
      </c>
    </row>
    <row r="325" spans="1:26">
      <c r="A325" t="s">
        <v>1311</v>
      </c>
      <c r="B325" t="s">
        <v>1278</v>
      </c>
      <c r="C325" t="s">
        <v>1327</v>
      </c>
      <c r="D325" t="s">
        <v>1680</v>
      </c>
      <c r="E325">
        <v>0</v>
      </c>
      <c r="F325">
        <v>0</v>
      </c>
      <c r="G325">
        <v>2.85746E-3</v>
      </c>
      <c r="H325">
        <v>2.3563199999999999E-3</v>
      </c>
      <c r="I325">
        <v>4.3552599999999997E-3</v>
      </c>
      <c r="J325">
        <v>4.5764009999999999E-3</v>
      </c>
      <c r="K325">
        <v>4.7738980000000004E-3</v>
      </c>
      <c r="L325">
        <v>4.8577529999999898E-3</v>
      </c>
      <c r="M325">
        <v>4.8633184000000003E-3</v>
      </c>
      <c r="N325">
        <v>4.836379E-3</v>
      </c>
      <c r="O325">
        <v>4.676426E-3</v>
      </c>
      <c r="P325">
        <v>4.4979030000000001E-3</v>
      </c>
      <c r="Q325">
        <v>4.3551503999999996E-3</v>
      </c>
      <c r="R325">
        <v>4.2110328999999998E-3</v>
      </c>
      <c r="S325">
        <v>4.0666814999999997E-3</v>
      </c>
      <c r="T325">
        <v>3.90674459999999E-3</v>
      </c>
      <c r="U325">
        <v>3.7320997999999998E-3</v>
      </c>
      <c r="V325">
        <v>3.5553943999999901E-3</v>
      </c>
      <c r="W325">
        <v>3.3859707000000001E-3</v>
      </c>
      <c r="X325">
        <v>3.2257729999999999E-3</v>
      </c>
      <c r="Y325">
        <v>3.0808367999999998E-3</v>
      </c>
      <c r="Z325" s="142" t="s">
        <v>1675</v>
      </c>
    </row>
    <row r="326" spans="1:26">
      <c r="A326" t="s">
        <v>1311</v>
      </c>
      <c r="B326" t="s">
        <v>1278</v>
      </c>
      <c r="C326" t="s">
        <v>1327</v>
      </c>
      <c r="D326" t="s">
        <v>1679</v>
      </c>
      <c r="E326">
        <v>0</v>
      </c>
      <c r="F326">
        <v>0</v>
      </c>
      <c r="G326">
        <v>1.7325799999999999E-2</v>
      </c>
      <c r="H326">
        <v>1.4205779999999999E-2</v>
      </c>
      <c r="I326">
        <v>2.46772E-2</v>
      </c>
      <c r="J326">
        <v>2.593032E-2</v>
      </c>
      <c r="K326">
        <v>2.704935E-2</v>
      </c>
      <c r="L326">
        <v>2.752454E-2</v>
      </c>
      <c r="M326">
        <v>2.75560329999999E-2</v>
      </c>
      <c r="N326">
        <v>2.7403406999999901E-2</v>
      </c>
      <c r="O326">
        <v>2.6497085E-2</v>
      </c>
      <c r="P326">
        <v>2.5485535E-2</v>
      </c>
      <c r="Q326">
        <v>2.4676721999999901E-2</v>
      </c>
      <c r="R326">
        <v>2.3860162000000001E-2</v>
      </c>
      <c r="S326">
        <v>2.3042226999999998E-2</v>
      </c>
      <c r="T326">
        <v>2.2135986E-2</v>
      </c>
      <c r="U326">
        <v>2.11464559999999E-2</v>
      </c>
      <c r="V326">
        <v>2.0145243E-2</v>
      </c>
      <c r="W326">
        <v>1.9185275000000002E-2</v>
      </c>
      <c r="X326">
        <v>1.8277585999999998E-2</v>
      </c>
      <c r="Y326">
        <v>1.7456315999999999E-2</v>
      </c>
      <c r="Z326" s="142" t="s">
        <v>1675</v>
      </c>
    </row>
    <row r="327" spans="1:26">
      <c r="A327" t="s">
        <v>1311</v>
      </c>
      <c r="B327" t="s">
        <v>1278</v>
      </c>
      <c r="C327" t="s">
        <v>1327</v>
      </c>
      <c r="D327" t="s">
        <v>1678</v>
      </c>
      <c r="E327">
        <v>0</v>
      </c>
      <c r="F327">
        <v>0</v>
      </c>
      <c r="G327" s="625">
        <v>2.5654200000000001E-4</v>
      </c>
      <c r="H327" s="625">
        <v>2.0820600000000001E-4</v>
      </c>
      <c r="I327" s="625">
        <v>3.2067599999999999E-4</v>
      </c>
      <c r="J327" s="625">
        <v>3.3696019999999999E-4</v>
      </c>
      <c r="K327" s="625">
        <v>3.515007E-4</v>
      </c>
      <c r="L327" s="625">
        <v>3.5767539999999998E-4</v>
      </c>
      <c r="M327" s="625">
        <v>3.5808459000000002E-4</v>
      </c>
      <c r="N327" s="625">
        <v>3.5610155999999901E-4</v>
      </c>
      <c r="O327" s="625">
        <v>3.4432461000000002E-4</v>
      </c>
      <c r="P327" s="625">
        <v>3.3117914E-4</v>
      </c>
      <c r="Q327" s="625">
        <v>3.2066882999999899E-4</v>
      </c>
      <c r="R327" s="625">
        <v>3.1005794000000001E-4</v>
      </c>
      <c r="S327" s="625">
        <v>2.9942899000000002E-4</v>
      </c>
      <c r="T327" s="625">
        <v>2.8765258999999998E-4</v>
      </c>
      <c r="U327" s="625">
        <v>2.7479362999999999E-4</v>
      </c>
      <c r="V327" s="625">
        <v>2.6178315999999998E-4</v>
      </c>
      <c r="W327" s="625">
        <v>2.4930858999999998E-4</v>
      </c>
      <c r="X327" s="625">
        <v>2.3751337999999999E-4</v>
      </c>
      <c r="Y327" s="625">
        <v>2.2684102999999999E-4</v>
      </c>
      <c r="Z327" s="142" t="s">
        <v>1675</v>
      </c>
    </row>
    <row r="328" spans="1:26">
      <c r="A328" t="s">
        <v>1311</v>
      </c>
      <c r="B328" t="s">
        <v>1278</v>
      </c>
      <c r="C328" t="s">
        <v>1327</v>
      </c>
      <c r="D328" t="s">
        <v>1676</v>
      </c>
      <c r="E328">
        <v>0</v>
      </c>
      <c r="F328">
        <v>0</v>
      </c>
      <c r="G328" s="625">
        <v>2.5690000000000001E-4</v>
      </c>
      <c r="H328" s="625">
        <v>2.163E-4</v>
      </c>
      <c r="I328" s="625">
        <v>7.0699999999999997E-5</v>
      </c>
      <c r="J328" s="625">
        <v>7.4290019999999997E-5</v>
      </c>
      <c r="K328" s="625">
        <v>7.7495960000000002E-5</v>
      </c>
      <c r="L328" s="625">
        <v>7.8857259999999999E-5</v>
      </c>
      <c r="M328" s="625">
        <v>7.8947450000000006E-5</v>
      </c>
      <c r="N328" s="625">
        <v>7.8510219999999994E-5</v>
      </c>
      <c r="O328" s="625">
        <v>7.5913639999999994E-5</v>
      </c>
      <c r="P328" s="625">
        <v>7.3015499999999999E-5</v>
      </c>
      <c r="Q328" s="625">
        <v>7.0698409999999995E-5</v>
      </c>
      <c r="R328" s="625">
        <v>6.8358909999999994E-5</v>
      </c>
      <c r="S328" s="625">
        <v>6.6015609999999999E-5</v>
      </c>
      <c r="T328" s="625">
        <v>6.3419209999999998E-5</v>
      </c>
      <c r="U328" s="625">
        <v>6.0584190000000001E-5</v>
      </c>
      <c r="V328" s="625">
        <v>5.7715684000000003E-5</v>
      </c>
      <c r="W328" s="625">
        <v>5.4965432999999903E-5</v>
      </c>
      <c r="X328" s="625">
        <v>5.23649089999999E-5</v>
      </c>
      <c r="Y328" s="625">
        <v>5.0012068000000001E-5</v>
      </c>
      <c r="Z328" s="142" t="s">
        <v>1675</v>
      </c>
    </row>
    <row r="329" spans="1:26">
      <c r="A329" t="s">
        <v>1311</v>
      </c>
      <c r="B329" t="s">
        <v>1278</v>
      </c>
      <c r="C329" t="s">
        <v>132</v>
      </c>
      <c r="D329" t="s">
        <v>1690</v>
      </c>
      <c r="E329">
        <v>1.3539216100000001E-3</v>
      </c>
      <c r="F329">
        <v>7.3406293000000001E-3</v>
      </c>
      <c r="G329">
        <v>1.6806780800000001E-2</v>
      </c>
      <c r="H329">
        <v>2.458768678E-2</v>
      </c>
      <c r="I329">
        <v>4.6343911194999997E-2</v>
      </c>
      <c r="J329">
        <v>2.5597419938799999E-2</v>
      </c>
      <c r="K329">
        <v>3.2148486203959999E-2</v>
      </c>
      <c r="L329">
        <v>4.2699856176500003E-2</v>
      </c>
      <c r="M329">
        <v>5.80962336491E-2</v>
      </c>
      <c r="N329">
        <v>7.3265417880699998E-2</v>
      </c>
      <c r="O329">
        <v>8.8553793104499998E-2</v>
      </c>
      <c r="P329">
        <v>9.72206327032E-2</v>
      </c>
      <c r="Q329">
        <v>0.1058668444468</v>
      </c>
      <c r="R329">
        <v>0.11086318931440001</v>
      </c>
      <c r="S329">
        <v>0.1146709876</v>
      </c>
      <c r="T329">
        <v>0.1150812898959</v>
      </c>
      <c r="U329">
        <v>0.1155060101067</v>
      </c>
      <c r="V329">
        <v>0.11739288180180001</v>
      </c>
      <c r="W329">
        <v>0.1178989045351</v>
      </c>
      <c r="X329">
        <v>0.1166082972589</v>
      </c>
      <c r="Y329">
        <v>0.1155464582792</v>
      </c>
      <c r="Z329" s="142" t="s">
        <v>1675</v>
      </c>
    </row>
    <row r="330" spans="1:26">
      <c r="A330" t="s">
        <v>1311</v>
      </c>
      <c r="B330" t="s">
        <v>1278</v>
      </c>
      <c r="C330" t="s">
        <v>132</v>
      </c>
      <c r="D330" t="s">
        <v>1689</v>
      </c>
      <c r="E330">
        <v>4.02022199999999E-3</v>
      </c>
      <c r="F330">
        <v>1.18642909999999E-2</v>
      </c>
      <c r="G330">
        <v>1.8809144999999999E-2</v>
      </c>
      <c r="H330">
        <v>2.4749215000000001E-2</v>
      </c>
      <c r="I330">
        <v>3.2417069100000001E-2</v>
      </c>
      <c r="J330">
        <v>3.0622319589999902E-2</v>
      </c>
      <c r="K330">
        <v>3.6757874519999997E-2</v>
      </c>
      <c r="L330">
        <v>4.4840958600000001E-2</v>
      </c>
      <c r="M330">
        <v>5.6197662499999898E-2</v>
      </c>
      <c r="N330">
        <v>6.8381145300000001E-2</v>
      </c>
      <c r="O330">
        <v>8.2356886200000007E-2</v>
      </c>
      <c r="P330">
        <v>9.4555896599999995E-2</v>
      </c>
      <c r="Q330">
        <v>0.10876154889999901</v>
      </c>
      <c r="R330">
        <v>0.12181934799999999</v>
      </c>
      <c r="S330">
        <v>0.1350438088</v>
      </c>
      <c r="T330">
        <v>0.1461102322</v>
      </c>
      <c r="U330">
        <v>0.15676125809999999</v>
      </c>
      <c r="V330">
        <v>0.16697510699999901</v>
      </c>
      <c r="W330">
        <v>0.17628474429999999</v>
      </c>
      <c r="X330">
        <v>0.18324989189999999</v>
      </c>
      <c r="Y330">
        <v>0.1897383621</v>
      </c>
      <c r="Z330" s="142" t="s">
        <v>1675</v>
      </c>
    </row>
    <row r="331" spans="1:26">
      <c r="A331" t="s">
        <v>1311</v>
      </c>
      <c r="B331" t="s">
        <v>1278</v>
      </c>
      <c r="C331" t="s">
        <v>132</v>
      </c>
      <c r="D331" t="s">
        <v>1688</v>
      </c>
      <c r="E331">
        <v>7.8452530000000006E-2</v>
      </c>
      <c r="F331">
        <v>0.15884570000000001</v>
      </c>
      <c r="G331">
        <v>0.19693949999999999</v>
      </c>
      <c r="H331">
        <v>0.22614956999999999</v>
      </c>
      <c r="I331">
        <v>0.241508322</v>
      </c>
      <c r="J331">
        <v>0.1982693784</v>
      </c>
      <c r="K331">
        <v>0.21887114599999999</v>
      </c>
      <c r="L331">
        <v>0.248652069</v>
      </c>
      <c r="M331">
        <v>0.29156062599999999</v>
      </c>
      <c r="N331">
        <v>0.33052635600000002</v>
      </c>
      <c r="O331">
        <v>0.369499301</v>
      </c>
      <c r="P331">
        <v>0.39045880999999999</v>
      </c>
      <c r="Q331">
        <v>0.41316163</v>
      </c>
      <c r="R331">
        <v>0.42481187999999998</v>
      </c>
      <c r="S331">
        <v>0.43283936000000001</v>
      </c>
      <c r="T331">
        <v>0.43077909999999903</v>
      </c>
      <c r="U331">
        <v>0.42729672000000002</v>
      </c>
      <c r="V331">
        <v>0.42435853999999901</v>
      </c>
      <c r="W331">
        <v>0.418743483999999</v>
      </c>
      <c r="X331">
        <v>0.40806770799999997</v>
      </c>
      <c r="Y331">
        <v>0.39775649400000002</v>
      </c>
      <c r="Z331" s="142" t="s">
        <v>1675</v>
      </c>
    </row>
    <row r="332" spans="1:26">
      <c r="A332" t="s">
        <v>1311</v>
      </c>
      <c r="B332" t="s">
        <v>1278</v>
      </c>
      <c r="C332" t="s">
        <v>132</v>
      </c>
      <c r="D332" t="s">
        <v>1682</v>
      </c>
      <c r="E332">
        <v>2.9860409E-3</v>
      </c>
      <c r="F332">
        <v>1.1219528899999999E-2</v>
      </c>
      <c r="G332">
        <v>1.7842185999999999E-2</v>
      </c>
      <c r="H332">
        <v>2.67101387E-2</v>
      </c>
      <c r="I332">
        <v>3.7003412800000003E-2</v>
      </c>
      <c r="J332">
        <v>4.1688361620000003E-2</v>
      </c>
      <c r="K332">
        <v>4.781760065E-2</v>
      </c>
      <c r="L332">
        <v>5.4428295129999998E-2</v>
      </c>
      <c r="M332">
        <v>6.2587559129999998E-2</v>
      </c>
      <c r="N332">
        <v>7.0335603199999999E-2</v>
      </c>
      <c r="O332">
        <v>7.8757997479999994E-2</v>
      </c>
      <c r="P332">
        <v>8.6662025219999994E-2</v>
      </c>
      <c r="Q332">
        <v>9.6085496100000001E-2</v>
      </c>
      <c r="R332">
        <v>0.1049945174</v>
      </c>
      <c r="S332">
        <v>0.11419876029999999</v>
      </c>
      <c r="T332">
        <v>0.122215478799999</v>
      </c>
      <c r="U332">
        <v>0.12897859519999999</v>
      </c>
      <c r="V332">
        <v>0.1325226414</v>
      </c>
      <c r="W332">
        <v>0.13575220369999899</v>
      </c>
      <c r="X332">
        <v>0.13725471089999999</v>
      </c>
      <c r="Y332">
        <v>0.13741669819999999</v>
      </c>
      <c r="Z332" s="142" t="s">
        <v>1675</v>
      </c>
    </row>
    <row r="333" spans="1:26">
      <c r="A333" t="s">
        <v>1311</v>
      </c>
      <c r="B333" t="s">
        <v>1278</v>
      </c>
      <c r="C333" t="s">
        <v>132</v>
      </c>
      <c r="D333" t="s">
        <v>1681</v>
      </c>
      <c r="E333">
        <v>1.6443E-3</v>
      </c>
      <c r="F333">
        <v>4.8044159999999997E-3</v>
      </c>
      <c r="G333">
        <v>7.5155999999999999E-3</v>
      </c>
      <c r="H333">
        <v>8.9985610000000004E-3</v>
      </c>
      <c r="I333">
        <v>1.2130101000000001E-2</v>
      </c>
      <c r="J333">
        <v>1.17783795E-2</v>
      </c>
      <c r="K333">
        <v>1.39982348E-2</v>
      </c>
      <c r="L333">
        <v>1.6880707299999999E-2</v>
      </c>
      <c r="M333">
        <v>2.08751784999999E-2</v>
      </c>
      <c r="N333">
        <v>2.5132448700000001E-2</v>
      </c>
      <c r="O333">
        <v>3.0067709799999998E-2</v>
      </c>
      <c r="P333">
        <v>3.4510731699999998E-2</v>
      </c>
      <c r="Q333">
        <v>3.9718342699999999E-2</v>
      </c>
      <c r="R333">
        <v>4.4451284100000002E-2</v>
      </c>
      <c r="S333">
        <v>4.9141591399999997E-2</v>
      </c>
      <c r="T333">
        <v>5.3047637299999999E-2</v>
      </c>
      <c r="U333">
        <v>5.6736833E-2</v>
      </c>
      <c r="V333">
        <v>6.0141998000000002E-2</v>
      </c>
      <c r="W333">
        <v>6.3295271E-2</v>
      </c>
      <c r="X333">
        <v>6.5616594400000006E-2</v>
      </c>
      <c r="Y333">
        <v>6.7778701999999996E-2</v>
      </c>
      <c r="Z333" s="142" t="s">
        <v>1675</v>
      </c>
    </row>
    <row r="334" spans="1:26">
      <c r="A334" t="s">
        <v>1311</v>
      </c>
      <c r="B334" t="s">
        <v>1278</v>
      </c>
      <c r="C334" t="s">
        <v>132</v>
      </c>
      <c r="D334" t="s">
        <v>1680</v>
      </c>
      <c r="E334">
        <v>4.1742650999999999E-2</v>
      </c>
      <c r="F334">
        <v>7.8919682999999893E-2</v>
      </c>
      <c r="G334">
        <v>7.6391970000000003E-2</v>
      </c>
      <c r="H334">
        <v>6.8809096E-2</v>
      </c>
      <c r="I334">
        <v>7.0092563699999902E-2</v>
      </c>
      <c r="J334">
        <v>5.3870720470000001E-2</v>
      </c>
      <c r="K334">
        <v>6.0641404750000003E-2</v>
      </c>
      <c r="L334">
        <v>7.0577998429999997E-2</v>
      </c>
      <c r="M334">
        <v>8.4828294329999901E-2</v>
      </c>
      <c r="N334">
        <v>9.7946551199999995E-2</v>
      </c>
      <c r="O334">
        <v>0.11092404577999999</v>
      </c>
      <c r="P334">
        <v>0.11773002991999899</v>
      </c>
      <c r="Q334">
        <v>0.12492561069999999</v>
      </c>
      <c r="R334">
        <v>0.12864468230000001</v>
      </c>
      <c r="S334">
        <v>0.13118960020000001</v>
      </c>
      <c r="T334">
        <v>0.13053724729999999</v>
      </c>
      <c r="U334">
        <v>0.1295916141</v>
      </c>
      <c r="V334">
        <v>0.1291231866</v>
      </c>
      <c r="W334">
        <v>0.12773266159999999</v>
      </c>
      <c r="X334">
        <v>0.1247242118</v>
      </c>
      <c r="Y334">
        <v>0.12185907089999901</v>
      </c>
      <c r="Z334" s="142" t="s">
        <v>1675</v>
      </c>
    </row>
    <row r="335" spans="1:26">
      <c r="A335" t="s">
        <v>1311</v>
      </c>
      <c r="B335" t="s">
        <v>1278</v>
      </c>
      <c r="C335" t="s">
        <v>132</v>
      </c>
      <c r="D335" t="s">
        <v>1679</v>
      </c>
      <c r="E335">
        <v>1.0305660999999999</v>
      </c>
      <c r="F335">
        <v>2.4094688500000001</v>
      </c>
      <c r="G335">
        <v>2.7314281</v>
      </c>
      <c r="H335">
        <v>3.1049256700000001</v>
      </c>
      <c r="I335">
        <v>2.94998778999999</v>
      </c>
      <c r="J335">
        <v>3.1137977530000001</v>
      </c>
      <c r="K335">
        <v>3.2100354499999999</v>
      </c>
      <c r="L335">
        <v>3.2980516130000002</v>
      </c>
      <c r="M335">
        <v>3.4234218169999999</v>
      </c>
      <c r="N335">
        <v>3.4744609999999998</v>
      </c>
      <c r="O335">
        <v>3.5122362900000001</v>
      </c>
      <c r="P335">
        <v>3.4984483499999999</v>
      </c>
      <c r="Q335">
        <v>3.51604318</v>
      </c>
      <c r="R335">
        <v>3.4922905399999999</v>
      </c>
      <c r="S335">
        <v>3.4643789599999999</v>
      </c>
      <c r="T335">
        <v>3.3938301099999899</v>
      </c>
      <c r="U335">
        <v>3.2891052799999998</v>
      </c>
      <c r="V335">
        <v>3.1078430300000002</v>
      </c>
      <c r="W335">
        <v>2.94175919</v>
      </c>
      <c r="X335">
        <v>2.7592680199999902</v>
      </c>
      <c r="Y335">
        <v>2.5687592199999898</v>
      </c>
      <c r="Z335" s="142" t="s">
        <v>1675</v>
      </c>
    </row>
    <row r="336" spans="1:26">
      <c r="A336" t="s">
        <v>1311</v>
      </c>
      <c r="B336" t="s">
        <v>1278</v>
      </c>
      <c r="C336" t="s">
        <v>132</v>
      </c>
      <c r="D336" t="s">
        <v>1678</v>
      </c>
      <c r="E336">
        <v>1.9684987000000002E-3</v>
      </c>
      <c r="F336">
        <v>2.3157923E-2</v>
      </c>
      <c r="G336">
        <v>6.2174700999999999E-2</v>
      </c>
      <c r="H336">
        <v>9.3221158469999996E-2</v>
      </c>
      <c r="I336">
        <v>0.19197014002999899</v>
      </c>
      <c r="J336">
        <v>9.65837011469E-2</v>
      </c>
      <c r="K336">
        <v>0.125734341576</v>
      </c>
      <c r="L336">
        <v>0.173139093650999</v>
      </c>
      <c r="M336">
        <v>0.242333678572</v>
      </c>
      <c r="N336">
        <v>0.31097488413699997</v>
      </c>
      <c r="O336">
        <v>0.38025369871699999</v>
      </c>
      <c r="P336">
        <v>0.41976488603699902</v>
      </c>
      <c r="Q336">
        <v>0.45898593381000002</v>
      </c>
      <c r="R336">
        <v>0.48186913502000001</v>
      </c>
      <c r="S336">
        <v>0.49936419747999899</v>
      </c>
      <c r="T336">
        <v>0.50168025022999896</v>
      </c>
      <c r="U336">
        <v>0.50428750471999995</v>
      </c>
      <c r="V336">
        <v>0.51403075603000004</v>
      </c>
      <c r="W336">
        <v>0.51740071787999997</v>
      </c>
      <c r="X336">
        <v>0.51270507374999996</v>
      </c>
      <c r="Y336">
        <v>0.50910494588999999</v>
      </c>
      <c r="Z336" s="142" t="s">
        <v>1675</v>
      </c>
    </row>
    <row r="337" spans="1:26">
      <c r="A337" t="s">
        <v>1311</v>
      </c>
      <c r="B337" t="s">
        <v>1278</v>
      </c>
      <c r="C337" t="s">
        <v>132</v>
      </c>
      <c r="D337" t="s">
        <v>1676</v>
      </c>
      <c r="E337">
        <v>1.3101535660000001</v>
      </c>
      <c r="F337">
        <v>3.22853818599999</v>
      </c>
      <c r="G337">
        <v>4.4103406710000002</v>
      </c>
      <c r="H337">
        <v>5.7903321025999999</v>
      </c>
      <c r="I337">
        <v>6.8696201172999896</v>
      </c>
      <c r="J337">
        <v>7.4663648251999897</v>
      </c>
      <c r="K337">
        <v>7.6505576044999897</v>
      </c>
      <c r="L337">
        <v>7.7761979332999998</v>
      </c>
      <c r="M337">
        <v>7.9542143981999898</v>
      </c>
      <c r="N337">
        <v>7.9508124026999996</v>
      </c>
      <c r="O337">
        <v>7.9114340095999998</v>
      </c>
      <c r="P337">
        <v>7.8002824279</v>
      </c>
      <c r="Q337">
        <v>7.7653209449999903</v>
      </c>
      <c r="R337">
        <v>7.6619678059999998</v>
      </c>
      <c r="S337">
        <v>7.5645785829999896</v>
      </c>
      <c r="T337">
        <v>7.3901193840000001</v>
      </c>
      <c r="U337">
        <v>7.1296419210000002</v>
      </c>
      <c r="V337">
        <v>6.665535105</v>
      </c>
      <c r="W337">
        <v>6.2491241999999998</v>
      </c>
      <c r="X337">
        <v>5.8065039239999896</v>
      </c>
      <c r="Y337">
        <v>5.3397995079999996</v>
      </c>
      <c r="Z337" s="142" t="s">
        <v>1675</v>
      </c>
    </row>
    <row r="338" spans="1:26">
      <c r="A338" t="s">
        <v>1311</v>
      </c>
      <c r="B338" t="s">
        <v>1278</v>
      </c>
      <c r="C338" t="s">
        <v>1700</v>
      </c>
      <c r="D338" t="s">
        <v>1696</v>
      </c>
      <c r="E338">
        <v>6.5536700000000003E-2</v>
      </c>
      <c r="F338">
        <v>0.14183799999999999</v>
      </c>
      <c r="G338">
        <v>0.209009</v>
      </c>
      <c r="H338">
        <v>0.241286</v>
      </c>
      <c r="I338">
        <v>0.28943799999999997</v>
      </c>
      <c r="J338">
        <v>0.34715400000000002</v>
      </c>
      <c r="K338">
        <v>0.42895699999999998</v>
      </c>
      <c r="L338">
        <v>0.49585200000000001</v>
      </c>
      <c r="M338">
        <v>0.55529200000000001</v>
      </c>
      <c r="N338">
        <v>0.58665599999999996</v>
      </c>
      <c r="O338">
        <v>0.64771400000000001</v>
      </c>
      <c r="P338">
        <v>0.71058600000000005</v>
      </c>
      <c r="Q338">
        <v>0.75848199999999999</v>
      </c>
      <c r="R338">
        <v>0.79735699999999998</v>
      </c>
      <c r="S338">
        <v>0.829484</v>
      </c>
      <c r="T338">
        <v>0.85412100000000002</v>
      </c>
      <c r="U338">
        <v>0.86851800000000001</v>
      </c>
      <c r="V338">
        <v>0.87809099999999995</v>
      </c>
      <c r="W338">
        <v>0.87949699999999997</v>
      </c>
      <c r="X338">
        <v>0.87396799999999997</v>
      </c>
      <c r="Y338">
        <v>0.86522200000000005</v>
      </c>
      <c r="Z338" s="142" t="s">
        <v>1683</v>
      </c>
    </row>
    <row r="339" spans="1:26">
      <c r="A339" t="s">
        <v>1311</v>
      </c>
      <c r="B339" t="s">
        <v>1278</v>
      </c>
      <c r="C339" t="s">
        <v>1695</v>
      </c>
      <c r="D339" t="s">
        <v>1690</v>
      </c>
      <c r="E339" s="625">
        <v>3.83018E-5</v>
      </c>
      <c r="F339" s="625">
        <v>6.1085200000000003E-5</v>
      </c>
      <c r="G339" s="625">
        <v>9.2238300000000001E-5</v>
      </c>
      <c r="H339" s="625">
        <v>1.34356E-4</v>
      </c>
      <c r="I339" s="625">
        <v>1.6971E-4</v>
      </c>
      <c r="J339" s="625">
        <v>2.0778100000000001E-4</v>
      </c>
      <c r="K339" s="625">
        <v>2.6270800000000001E-4</v>
      </c>
      <c r="L339" s="625">
        <v>3.1450199999999998E-4</v>
      </c>
      <c r="M339" s="625">
        <v>3.6296599999999999E-4</v>
      </c>
      <c r="N339" s="625">
        <v>4.07456E-4</v>
      </c>
      <c r="O339" s="625">
        <v>4.47057E-4</v>
      </c>
      <c r="P339" s="625">
        <v>4.8158199999999998E-4</v>
      </c>
      <c r="Q339" s="625">
        <v>5.11616E-4</v>
      </c>
      <c r="R339" s="625">
        <v>5.3543700000000004E-4</v>
      </c>
      <c r="S339" s="625">
        <v>5.5308099999999997E-4</v>
      </c>
      <c r="T339" s="625">
        <v>5.6638100000000002E-4</v>
      </c>
      <c r="U339" s="625">
        <v>5.7563099999999995E-4</v>
      </c>
      <c r="V339" s="625">
        <v>5.8133800000000004E-4</v>
      </c>
      <c r="W339" s="625">
        <v>5.8486900000000001E-4</v>
      </c>
      <c r="X339" s="625">
        <v>5.8628200000000004E-4</v>
      </c>
      <c r="Y339" s="625">
        <v>5.8555599999999999E-4</v>
      </c>
      <c r="Z339" s="142" t="s">
        <v>1675</v>
      </c>
    </row>
    <row r="340" spans="1:26">
      <c r="A340" t="s">
        <v>1311</v>
      </c>
      <c r="B340" t="s">
        <v>1278</v>
      </c>
      <c r="C340" t="s">
        <v>1695</v>
      </c>
      <c r="D340" t="s">
        <v>1699</v>
      </c>
      <c r="E340">
        <v>4.7110549999999996E-3</v>
      </c>
      <c r="F340" s="625">
        <v>6.1486500000000003E-4</v>
      </c>
      <c r="G340" s="625">
        <v>8.0809899999999995E-4</v>
      </c>
      <c r="H340">
        <v>1.55868E-3</v>
      </c>
      <c r="I340">
        <v>1.5739009999999999E-3</v>
      </c>
      <c r="J340">
        <v>1.91838599999999E-3</v>
      </c>
      <c r="K340">
        <v>2.4119409999999999E-3</v>
      </c>
      <c r="L340">
        <v>2.871232E-3</v>
      </c>
      <c r="M340">
        <v>3.2949379999999999E-3</v>
      </c>
      <c r="N340">
        <v>3.67776E-3</v>
      </c>
      <c r="O340">
        <v>4.0305879999999999E-3</v>
      </c>
      <c r="P340">
        <v>4.341854E-3</v>
      </c>
      <c r="Q340">
        <v>4.612639E-3</v>
      </c>
      <c r="R340">
        <v>4.8274069999999997E-3</v>
      </c>
      <c r="S340">
        <v>4.9864779999999999E-3</v>
      </c>
      <c r="T340">
        <v>5.1063890000000002E-3</v>
      </c>
      <c r="U340">
        <v>5.1897820000000004E-3</v>
      </c>
      <c r="V340">
        <v>5.2412429999999996E-3</v>
      </c>
      <c r="W340">
        <v>5.2730779999999996E-3</v>
      </c>
      <c r="X340">
        <v>5.2858179999999899E-3</v>
      </c>
      <c r="Y340">
        <v>5.2792719999999998E-3</v>
      </c>
      <c r="Z340" s="142" t="s">
        <v>1683</v>
      </c>
    </row>
    <row r="341" spans="1:26">
      <c r="A341" t="s">
        <v>1311</v>
      </c>
      <c r="B341" t="s">
        <v>1278</v>
      </c>
      <c r="C341" t="s">
        <v>1695</v>
      </c>
      <c r="D341" t="s">
        <v>1698</v>
      </c>
      <c r="E341">
        <v>9.3335299999999996E-3</v>
      </c>
      <c r="F341">
        <v>1.5540089999999999E-2</v>
      </c>
      <c r="G341">
        <v>2.2352669999999901E-2</v>
      </c>
      <c r="H341">
        <v>4.5380730000000001E-2</v>
      </c>
      <c r="I341">
        <v>4.5823900000000001E-2</v>
      </c>
      <c r="J341">
        <v>5.5863099999999999E-2</v>
      </c>
      <c r="K341">
        <v>7.0250419999999994E-2</v>
      </c>
      <c r="L341">
        <v>8.3645750000000005E-2</v>
      </c>
      <c r="M341">
        <v>9.6010219999999993E-2</v>
      </c>
      <c r="N341">
        <v>0.10718856</v>
      </c>
      <c r="O341">
        <v>0.11747745</v>
      </c>
      <c r="P341">
        <v>0.12654957</v>
      </c>
      <c r="Q341">
        <v>0.13444194000000001</v>
      </c>
      <c r="R341">
        <v>0.14070210999999999</v>
      </c>
      <c r="S341">
        <v>0.14533868</v>
      </c>
      <c r="T341">
        <v>0.14883303000000001</v>
      </c>
      <c r="U341">
        <v>0.15126413</v>
      </c>
      <c r="V341">
        <v>0.15276368000000001</v>
      </c>
      <c r="W341">
        <v>0.15369102999999901</v>
      </c>
      <c r="X341">
        <v>0.15406320000000001</v>
      </c>
      <c r="Y341">
        <v>0.1538718</v>
      </c>
      <c r="Z341" s="142" t="s">
        <v>1683</v>
      </c>
    </row>
    <row r="342" spans="1:26">
      <c r="A342" t="s">
        <v>1311</v>
      </c>
      <c r="B342" t="s">
        <v>1278</v>
      </c>
      <c r="C342" t="s">
        <v>1695</v>
      </c>
      <c r="D342" t="s">
        <v>1689</v>
      </c>
      <c r="E342">
        <v>2.0700699999999998E-3</v>
      </c>
      <c r="F342">
        <v>4.5356399999999996E-3</v>
      </c>
      <c r="G342">
        <v>7.0317799999999996E-3</v>
      </c>
      <c r="H342">
        <v>9.4702099999999997E-3</v>
      </c>
      <c r="I342">
        <v>1.1529299999999999E-2</v>
      </c>
      <c r="J342">
        <v>1.19588E-2</v>
      </c>
      <c r="K342">
        <v>1.1711299999999999E-2</v>
      </c>
      <c r="L342">
        <v>9.9393699999999995E-3</v>
      </c>
      <c r="M342">
        <v>6.7612799999999997E-3</v>
      </c>
      <c r="N342">
        <v>2.3030300000000002E-3</v>
      </c>
      <c r="O342">
        <v>1.36669E-3</v>
      </c>
      <c r="P342">
        <v>1.4722400000000001E-3</v>
      </c>
      <c r="Q342">
        <v>1.5640599999999999E-3</v>
      </c>
      <c r="R342">
        <v>1.6368800000000001E-3</v>
      </c>
      <c r="S342">
        <v>1.69082E-3</v>
      </c>
      <c r="T342">
        <v>1.7314800000000001E-3</v>
      </c>
      <c r="U342">
        <v>1.75975E-3</v>
      </c>
      <c r="V342">
        <v>1.7772E-3</v>
      </c>
      <c r="W342">
        <v>1.7879899999999999E-3</v>
      </c>
      <c r="X342">
        <v>1.79232E-3</v>
      </c>
      <c r="Y342">
        <v>1.7901E-3</v>
      </c>
      <c r="Z342" s="142" t="s">
        <v>1675</v>
      </c>
    </row>
    <row r="343" spans="1:26">
      <c r="A343" t="s">
        <v>1311</v>
      </c>
      <c r="B343" t="s">
        <v>1278</v>
      </c>
      <c r="C343" t="s">
        <v>1695</v>
      </c>
      <c r="D343" t="s">
        <v>1688</v>
      </c>
      <c r="E343">
        <v>0.35149999999999998</v>
      </c>
      <c r="F343">
        <v>0.77475400000000005</v>
      </c>
      <c r="G343">
        <v>1.1544399999999999</v>
      </c>
      <c r="H343">
        <v>1.69299</v>
      </c>
      <c r="I343">
        <v>2.3447800000000001</v>
      </c>
      <c r="J343">
        <v>2.64093</v>
      </c>
      <c r="K343">
        <v>3.0093700000000001</v>
      </c>
      <c r="L343">
        <v>3.26898</v>
      </c>
      <c r="M343">
        <v>3.4311500000000001</v>
      </c>
      <c r="N343">
        <v>3.5057200000000002</v>
      </c>
      <c r="O343">
        <v>3.5000599999999999</v>
      </c>
      <c r="P343">
        <v>3.4300299999999999</v>
      </c>
      <c r="Q343">
        <v>3.3166000000000002</v>
      </c>
      <c r="R343">
        <v>3.1625999999999999</v>
      </c>
      <c r="S343">
        <v>2.9867300000000001</v>
      </c>
      <c r="T343">
        <v>2.8034500000000002</v>
      </c>
      <c r="U343">
        <v>2.6219600000000001</v>
      </c>
      <c r="V343">
        <v>2.4466999999999999</v>
      </c>
      <c r="W343">
        <v>2.2835899999999998</v>
      </c>
      <c r="X343">
        <v>2.1311200000000001</v>
      </c>
      <c r="Y343">
        <v>1.9875100000000001</v>
      </c>
      <c r="Z343" s="142" t="s">
        <v>1675</v>
      </c>
    </row>
    <row r="344" spans="1:26">
      <c r="A344" t="s">
        <v>1311</v>
      </c>
      <c r="B344" t="s">
        <v>1278</v>
      </c>
      <c r="C344" t="s">
        <v>1695</v>
      </c>
      <c r="D344" t="s">
        <v>1692</v>
      </c>
      <c r="E344" s="625">
        <v>1.9702700000000001E-4</v>
      </c>
      <c r="F344">
        <v>0.17643979400000001</v>
      </c>
      <c r="G344">
        <v>1.2138736000000001E-3</v>
      </c>
      <c r="H344" s="625">
        <v>8.8937260000000002E-4</v>
      </c>
      <c r="I344" s="625">
        <v>8.9805869999999999E-4</v>
      </c>
      <c r="J344">
        <v>1.0994348999999999E-3</v>
      </c>
      <c r="K344">
        <v>1.3899339E-3</v>
      </c>
      <c r="L344">
        <v>1.6638185E-3</v>
      </c>
      <c r="M344">
        <v>1.9200243999999999E-3</v>
      </c>
      <c r="N344">
        <v>2.1551559000000001E-3</v>
      </c>
      <c r="O344">
        <v>2.3645732999999901E-3</v>
      </c>
      <c r="P344">
        <v>2.5471825E-3</v>
      </c>
      <c r="Q344">
        <v>2.7060378E-3</v>
      </c>
      <c r="R344">
        <v>2.8320365999999998E-3</v>
      </c>
      <c r="S344">
        <v>2.9253521E-3</v>
      </c>
      <c r="T344">
        <v>2.9957077E-3</v>
      </c>
      <c r="U344">
        <v>3.0446308999999999E-3</v>
      </c>
      <c r="V344">
        <v>3.0748197000000001E-3</v>
      </c>
      <c r="W344">
        <v>3.0934930000000001E-3</v>
      </c>
      <c r="X344">
        <v>3.1009664999999999E-3</v>
      </c>
      <c r="Y344">
        <v>3.0971279000000002E-3</v>
      </c>
      <c r="Z344" s="142" t="s">
        <v>1683</v>
      </c>
    </row>
    <row r="345" spans="1:26">
      <c r="A345" t="s">
        <v>1311</v>
      </c>
      <c r="B345" t="s">
        <v>1278</v>
      </c>
      <c r="C345" t="s">
        <v>1695</v>
      </c>
      <c r="D345" t="s">
        <v>1697</v>
      </c>
      <c r="E345">
        <v>0</v>
      </c>
      <c r="F345">
        <v>2.3163400000000001E-2</v>
      </c>
      <c r="G345">
        <v>3.6720700000000002E-2</v>
      </c>
      <c r="H345">
        <v>5.0295199999999998E-2</v>
      </c>
      <c r="I345">
        <v>5.0786400000000002E-2</v>
      </c>
      <c r="J345">
        <v>6.1204399999999999E-2</v>
      </c>
      <c r="K345">
        <v>7.5842699999999999E-2</v>
      </c>
      <c r="L345">
        <v>8.8951000000000002E-2</v>
      </c>
      <c r="M345">
        <v>0.10052899999999999</v>
      </c>
      <c r="N345">
        <v>0.110461</v>
      </c>
      <c r="O345">
        <v>0.120673</v>
      </c>
      <c r="P345">
        <v>0.129992</v>
      </c>
      <c r="Q345">
        <v>0.138099</v>
      </c>
      <c r="R345">
        <v>0.14452899999999999</v>
      </c>
      <c r="S345">
        <v>0.14929100000000001</v>
      </c>
      <c r="T345">
        <v>0.15288199999999999</v>
      </c>
      <c r="U345">
        <v>0.15537799999999999</v>
      </c>
      <c r="V345">
        <v>0.156919</v>
      </c>
      <c r="W345">
        <v>0.15787200000000001</v>
      </c>
      <c r="X345">
        <v>0.15825400000000001</v>
      </c>
      <c r="Y345">
        <v>0.158058</v>
      </c>
      <c r="Z345" s="142" t="s">
        <v>1683</v>
      </c>
    </row>
    <row r="346" spans="1:26">
      <c r="A346" t="s">
        <v>1311</v>
      </c>
      <c r="B346" t="s">
        <v>1278</v>
      </c>
      <c r="C346" t="s">
        <v>1695</v>
      </c>
      <c r="D346" t="s">
        <v>1682</v>
      </c>
      <c r="E346">
        <v>8.4978325999999996E-3</v>
      </c>
      <c r="F346">
        <v>1.0799807599999999E-2</v>
      </c>
      <c r="G346">
        <v>8.4809447999999992E-3</v>
      </c>
      <c r="H346">
        <v>9.9689502999999995E-3</v>
      </c>
      <c r="I346">
        <v>1.06260008E-2</v>
      </c>
      <c r="J346">
        <v>1.2981582534489999E-2</v>
      </c>
      <c r="K346">
        <v>1.6368858030799901E-2</v>
      </c>
      <c r="L346">
        <v>1.9543046373799999E-2</v>
      </c>
      <c r="M346">
        <v>2.2493248555400001E-2</v>
      </c>
      <c r="N346">
        <v>2.5181503547200002E-2</v>
      </c>
      <c r="O346">
        <v>2.7613770341600001E-2</v>
      </c>
      <c r="P346">
        <v>2.9746341912499901E-2</v>
      </c>
      <c r="Q346">
        <v>3.1601463279100003E-2</v>
      </c>
      <c r="R346">
        <v>3.3072884363000002E-2</v>
      </c>
      <c r="S346">
        <v>3.4162665165799903E-2</v>
      </c>
      <c r="T346">
        <v>3.4984235771000002E-2</v>
      </c>
      <c r="U346">
        <v>3.5555536191900002E-2</v>
      </c>
      <c r="V346">
        <v>3.5908006451500003E-2</v>
      </c>
      <c r="W346">
        <v>3.6126116612199999E-2</v>
      </c>
      <c r="X346">
        <v>3.6213476676500003E-2</v>
      </c>
      <c r="Y346">
        <v>3.6168656643499997E-2</v>
      </c>
      <c r="Z346" s="142" t="s">
        <v>1675</v>
      </c>
    </row>
    <row r="347" spans="1:26">
      <c r="A347" t="s">
        <v>1311</v>
      </c>
      <c r="B347" t="s">
        <v>1278</v>
      </c>
      <c r="C347" t="s">
        <v>1695</v>
      </c>
      <c r="D347" t="s">
        <v>1681</v>
      </c>
      <c r="E347">
        <v>3.0612E-2</v>
      </c>
      <c r="F347">
        <v>2.7787688000000001E-2</v>
      </c>
      <c r="G347">
        <v>2.8382299999999999E-2</v>
      </c>
      <c r="H347">
        <v>2.84492966E-2</v>
      </c>
      <c r="I347">
        <v>2.9538636899999901E-2</v>
      </c>
      <c r="J347">
        <v>3.6165059100000001E-2</v>
      </c>
      <c r="K347">
        <v>4.5725236199999998E-2</v>
      </c>
      <c r="L347">
        <v>5.4740301299999898E-2</v>
      </c>
      <c r="M347">
        <v>6.3175722099999998E-2</v>
      </c>
      <c r="N347">
        <v>7.09192934E-2</v>
      </c>
      <c r="O347">
        <v>7.7811965699999999E-2</v>
      </c>
      <c r="P347">
        <v>8.3821108299999905E-2</v>
      </c>
      <c r="Q347">
        <v>8.9048716999999999E-2</v>
      </c>
      <c r="R347">
        <v>9.3194910300000003E-2</v>
      </c>
      <c r="S347">
        <v>9.6265793899999993E-2</v>
      </c>
      <c r="T347">
        <v>9.8580767599999994E-2</v>
      </c>
      <c r="U347">
        <v>0.10019107939999999</v>
      </c>
      <c r="V347">
        <v>0.1011840121</v>
      </c>
      <c r="W347">
        <v>0.1017985892</v>
      </c>
      <c r="X347">
        <v>0.10204482029999901</v>
      </c>
      <c r="Y347">
        <v>0.10191870159999999</v>
      </c>
      <c r="Z347" s="142" t="s">
        <v>1675</v>
      </c>
    </row>
    <row r="348" spans="1:26">
      <c r="A348" t="s">
        <v>1311</v>
      </c>
      <c r="B348" t="s">
        <v>1278</v>
      </c>
      <c r="C348" t="s">
        <v>1695</v>
      </c>
      <c r="D348" t="s">
        <v>1680</v>
      </c>
      <c r="E348">
        <v>1.7472249</v>
      </c>
      <c r="F348">
        <v>2.372395</v>
      </c>
      <c r="G348">
        <v>2.6216390000000001</v>
      </c>
      <c r="H348">
        <v>2.827232</v>
      </c>
      <c r="I348">
        <v>3.0681929999999999</v>
      </c>
      <c r="J348">
        <v>3.4557250000000002</v>
      </c>
      <c r="K348">
        <v>3.93783799999999</v>
      </c>
      <c r="L348">
        <v>4.2775379999999998</v>
      </c>
      <c r="M348">
        <v>4.4897429999999998</v>
      </c>
      <c r="N348">
        <v>4.5873169999999996</v>
      </c>
      <c r="O348">
        <v>4.5799079999999996</v>
      </c>
      <c r="P348">
        <v>4.4882669999999996</v>
      </c>
      <c r="Q348">
        <v>4.3398539999999999</v>
      </c>
      <c r="R348">
        <v>4.1383369999999999</v>
      </c>
      <c r="S348">
        <v>3.9996659999999999</v>
      </c>
      <c r="T348">
        <v>4.0958519999999998</v>
      </c>
      <c r="U348">
        <v>4.1627460000000003</v>
      </c>
      <c r="V348">
        <v>4.2040150000000001</v>
      </c>
      <c r="W348">
        <v>4.2295429999999996</v>
      </c>
      <c r="X348">
        <v>4.2397729999999996</v>
      </c>
      <c r="Y348">
        <v>4.2345220000000001</v>
      </c>
      <c r="Z348" s="142" t="s">
        <v>1675</v>
      </c>
    </row>
    <row r="349" spans="1:26">
      <c r="A349" t="s">
        <v>1311</v>
      </c>
      <c r="B349" t="s">
        <v>1278</v>
      </c>
      <c r="C349" t="s">
        <v>1695</v>
      </c>
      <c r="D349" t="s">
        <v>1679</v>
      </c>
      <c r="E349">
        <v>1.8588899999999998E-2</v>
      </c>
      <c r="F349">
        <v>3.5888400000000001E-2</v>
      </c>
      <c r="G349">
        <v>4.6618600000000003E-2</v>
      </c>
      <c r="H349">
        <v>6.2039299999999999E-2</v>
      </c>
      <c r="I349">
        <v>7.9146900000000006E-2</v>
      </c>
      <c r="J349">
        <v>8.9143500000000001E-2</v>
      </c>
      <c r="K349">
        <v>0.10158</v>
      </c>
      <c r="L349">
        <v>0.110343</v>
      </c>
      <c r="M349">
        <v>0.115817</v>
      </c>
      <c r="N349">
        <v>0.11833399999999999</v>
      </c>
      <c r="O349">
        <v>0.118143</v>
      </c>
      <c r="P349">
        <v>0.11577900000000001</v>
      </c>
      <c r="Q349">
        <v>0.11194999999999999</v>
      </c>
      <c r="R349">
        <v>0.106752</v>
      </c>
      <c r="S349">
        <v>0.100816</v>
      </c>
      <c r="T349">
        <v>9.4629099999999994E-2</v>
      </c>
      <c r="U349">
        <v>8.8503100000000001E-2</v>
      </c>
      <c r="V349">
        <v>8.25872E-2</v>
      </c>
      <c r="W349">
        <v>7.70816E-2</v>
      </c>
      <c r="X349">
        <v>7.1935100000000002E-2</v>
      </c>
      <c r="Y349">
        <v>6.7087599999999997E-2</v>
      </c>
      <c r="Z349" s="142" t="s">
        <v>1675</v>
      </c>
    </row>
    <row r="350" spans="1:26">
      <c r="A350" t="s">
        <v>1311</v>
      </c>
      <c r="B350" t="s">
        <v>1278</v>
      </c>
      <c r="C350" t="s">
        <v>1695</v>
      </c>
      <c r="D350" t="s">
        <v>1696</v>
      </c>
      <c r="E350" s="625">
        <v>5.8789599999999997E-4</v>
      </c>
      <c r="F350">
        <v>6.1330710000000004E-3</v>
      </c>
      <c r="G350" s="625">
        <v>2.0541E-4</v>
      </c>
      <c r="H350" s="625">
        <v>5.1944599999999997E-5</v>
      </c>
      <c r="I350" s="625">
        <v>5.2451940000000001E-5</v>
      </c>
      <c r="J350" s="625">
        <v>6.3940889999999996E-5</v>
      </c>
      <c r="K350" s="625">
        <v>8.0404959999999997E-5</v>
      </c>
      <c r="L350" s="625">
        <v>9.5732149999999994E-5</v>
      </c>
      <c r="M350" s="625">
        <v>1.098786E-4</v>
      </c>
      <c r="N350" s="625">
        <v>1.226663E-4</v>
      </c>
      <c r="O350" s="625">
        <v>1.3443830000000001E-4</v>
      </c>
      <c r="P350" s="625">
        <v>1.44821E-4</v>
      </c>
      <c r="Q350" s="625">
        <v>1.5385299999999999E-4</v>
      </c>
      <c r="R350" s="625">
        <v>1.610161E-4</v>
      </c>
      <c r="S350" s="625">
        <v>1.66322E-4</v>
      </c>
      <c r="T350" s="625">
        <v>1.7032190000000001E-4</v>
      </c>
      <c r="U350" s="625">
        <v>1.7310310000000001E-4</v>
      </c>
      <c r="V350" s="625">
        <v>1.748194E-4</v>
      </c>
      <c r="W350" s="625">
        <v>1.7588099999999999E-4</v>
      </c>
      <c r="X350" s="625">
        <v>1.763065E-4</v>
      </c>
      <c r="Y350" s="625">
        <v>1.7608829999999999E-4</v>
      </c>
      <c r="Z350" s="142" t="s">
        <v>1683</v>
      </c>
    </row>
    <row r="351" spans="1:26">
      <c r="A351" t="s">
        <v>1311</v>
      </c>
      <c r="B351" t="s">
        <v>1278</v>
      </c>
      <c r="C351" t="s">
        <v>1695</v>
      </c>
      <c r="D351" t="s">
        <v>1676</v>
      </c>
      <c r="E351">
        <v>0.169214</v>
      </c>
      <c r="F351">
        <v>0.59403300000000003</v>
      </c>
      <c r="G351">
        <v>1.05328</v>
      </c>
      <c r="H351">
        <v>0.96056900000000001</v>
      </c>
      <c r="I351">
        <v>0.69508599999999998</v>
      </c>
      <c r="J351">
        <v>0.78287899999999999</v>
      </c>
      <c r="K351">
        <v>0.89209899999999998</v>
      </c>
      <c r="L351">
        <v>0.96905799999999997</v>
      </c>
      <c r="M351">
        <v>1.0171300000000001</v>
      </c>
      <c r="N351">
        <v>1.0392399999999999</v>
      </c>
      <c r="O351">
        <v>1.03756</v>
      </c>
      <c r="P351">
        <v>1.0167999999999999</v>
      </c>
      <c r="Q351">
        <v>0.98317399999999999</v>
      </c>
      <c r="R351">
        <v>0.937523</v>
      </c>
      <c r="S351">
        <v>0.88538600000000001</v>
      </c>
      <c r="T351">
        <v>0.83105499999999999</v>
      </c>
      <c r="U351">
        <v>0.77725500000000003</v>
      </c>
      <c r="V351">
        <v>0.72529999999999994</v>
      </c>
      <c r="W351">
        <v>0.67694799999999999</v>
      </c>
      <c r="X351">
        <v>0.63175099999999995</v>
      </c>
      <c r="Y351">
        <v>0.58917900000000001</v>
      </c>
      <c r="Z351" s="142" t="s">
        <v>1675</v>
      </c>
    </row>
    <row r="352" spans="1:26">
      <c r="A352" t="s">
        <v>1311</v>
      </c>
      <c r="B352" t="s">
        <v>1278</v>
      </c>
      <c r="C352" t="s">
        <v>1323</v>
      </c>
      <c r="D352" t="s">
        <v>1690</v>
      </c>
      <c r="E352" s="625">
        <v>3.4978400000000001E-4</v>
      </c>
      <c r="F352" s="625">
        <v>5.9110149999999997E-4</v>
      </c>
      <c r="G352">
        <v>4.1704884000000001E-3</v>
      </c>
      <c r="H352">
        <v>3.4655428000000001E-3</v>
      </c>
      <c r="I352">
        <v>2.22176865E-2</v>
      </c>
      <c r="J352">
        <v>1.7533241299999999E-2</v>
      </c>
      <c r="K352">
        <v>2.15755093E-2</v>
      </c>
      <c r="L352">
        <v>2.3775290299999901E-2</v>
      </c>
      <c r="M352">
        <v>2.51203713999999E-2</v>
      </c>
      <c r="N352">
        <v>2.6246731959999998E-2</v>
      </c>
      <c r="O352">
        <v>2.6294688699999999E-2</v>
      </c>
      <c r="P352">
        <v>2.6121386199999999E-2</v>
      </c>
      <c r="Q352">
        <v>2.5762432299999999E-2</v>
      </c>
      <c r="R352">
        <v>2.5197515E-2</v>
      </c>
      <c r="S352">
        <v>2.4391444799999999E-2</v>
      </c>
      <c r="T352">
        <v>2.3343735500000001E-2</v>
      </c>
      <c r="U352">
        <v>2.2149554599999999E-2</v>
      </c>
      <c r="V352">
        <v>2.0868841999999901E-2</v>
      </c>
      <c r="W352">
        <v>1.9572102599999999E-2</v>
      </c>
      <c r="X352">
        <v>1.8268341510000001E-2</v>
      </c>
      <c r="Y352">
        <v>1.6999401210000001E-2</v>
      </c>
      <c r="Z352" s="142" t="s">
        <v>1675</v>
      </c>
    </row>
    <row r="353" spans="1:26">
      <c r="A353" t="s">
        <v>1311</v>
      </c>
      <c r="B353" t="s">
        <v>1278</v>
      </c>
      <c r="C353" t="s">
        <v>1323</v>
      </c>
      <c r="D353" t="s">
        <v>1689</v>
      </c>
      <c r="E353">
        <v>3.9012169999999998E-3</v>
      </c>
      <c r="F353" s="625">
        <v>7.9638300000000001E-4</v>
      </c>
      <c r="G353">
        <v>2.8718059999999902E-3</v>
      </c>
      <c r="H353">
        <v>2.7894389999999999E-3</v>
      </c>
      <c r="I353">
        <v>2.7294288999999999E-2</v>
      </c>
      <c r="J353">
        <v>2.3188969E-2</v>
      </c>
      <c r="K353">
        <v>3.0977793999999899E-2</v>
      </c>
      <c r="L353">
        <v>3.6485338599999903E-2</v>
      </c>
      <c r="M353">
        <v>4.0788968199999998E-2</v>
      </c>
      <c r="N353">
        <v>4.4951130099999903E-2</v>
      </c>
      <c r="O353">
        <v>4.7008415200000001E-2</v>
      </c>
      <c r="P353">
        <v>4.84965802E-2</v>
      </c>
      <c r="Q353">
        <v>4.94328931E-2</v>
      </c>
      <c r="R353">
        <v>4.97431386E-2</v>
      </c>
      <c r="S353">
        <v>4.9266547100000002E-2</v>
      </c>
      <c r="T353">
        <v>4.8027158799999997E-2</v>
      </c>
      <c r="U353">
        <v>4.6232190999999999E-2</v>
      </c>
      <c r="V353">
        <v>4.40635157E-2</v>
      </c>
      <c r="W353">
        <v>4.16844413E-2</v>
      </c>
      <c r="X353">
        <v>3.9146183399999999E-2</v>
      </c>
      <c r="Y353">
        <v>3.6572396299999997E-2</v>
      </c>
      <c r="Z353" s="142" t="s">
        <v>1675</v>
      </c>
    </row>
    <row r="354" spans="1:26">
      <c r="A354" t="s">
        <v>1311</v>
      </c>
      <c r="B354" t="s">
        <v>1278</v>
      </c>
      <c r="C354" t="s">
        <v>1323</v>
      </c>
      <c r="D354" t="s">
        <v>1688</v>
      </c>
      <c r="E354">
        <v>0.32314009999999999</v>
      </c>
      <c r="F354">
        <v>8.0493800000000004E-2</v>
      </c>
      <c r="G354">
        <v>0.21934421999999901</v>
      </c>
      <c r="H354">
        <v>0.25785455000000002</v>
      </c>
      <c r="I354">
        <v>1.0805981999999901</v>
      </c>
      <c r="J354">
        <v>0.85179191999999904</v>
      </c>
      <c r="K354">
        <v>1.0415005799999999</v>
      </c>
      <c r="L354">
        <v>1.1389880800000001</v>
      </c>
      <c r="M354">
        <v>1.19393367999999</v>
      </c>
      <c r="N354">
        <v>1.2391539729999901</v>
      </c>
      <c r="O354">
        <v>1.231679972</v>
      </c>
      <c r="P354">
        <v>1.2143852580000001</v>
      </c>
      <c r="Q354">
        <v>1.1892356279999901</v>
      </c>
      <c r="R354">
        <v>1.15549393</v>
      </c>
      <c r="S354">
        <v>1.111710569</v>
      </c>
      <c r="T354">
        <v>1.0579702090000001</v>
      </c>
      <c r="U354">
        <v>0.99876423800000003</v>
      </c>
      <c r="V354">
        <v>0.93679980399999996</v>
      </c>
      <c r="W354">
        <v>0.87507679400000005</v>
      </c>
      <c r="X354">
        <v>0.81384867699999996</v>
      </c>
      <c r="Y354">
        <v>0.75485798999999898</v>
      </c>
      <c r="Z354" s="142" t="s">
        <v>1675</v>
      </c>
    </row>
    <row r="355" spans="1:26">
      <c r="A355" t="s">
        <v>1311</v>
      </c>
      <c r="B355" t="s">
        <v>1278</v>
      </c>
      <c r="C355" t="s">
        <v>1323</v>
      </c>
      <c r="D355" t="s">
        <v>1682</v>
      </c>
      <c r="E355" s="625">
        <v>3.8909509999999998E-4</v>
      </c>
      <c r="F355" s="625">
        <v>6.8327299999999997E-4</v>
      </c>
      <c r="G355">
        <v>1.5757922E-3</v>
      </c>
      <c r="H355" s="625">
        <v>4.4418989999999998E-4</v>
      </c>
      <c r="I355">
        <v>3.1715393999999998E-3</v>
      </c>
      <c r="J355">
        <v>2.6945154999999999E-3</v>
      </c>
      <c r="K355">
        <v>3.5987227999999998E-3</v>
      </c>
      <c r="L355">
        <v>4.2377543299999898E-3</v>
      </c>
      <c r="M355">
        <v>4.7370669400000004E-3</v>
      </c>
      <c r="N355">
        <v>5.2203099399999999E-3</v>
      </c>
      <c r="O355">
        <v>5.4590999999999997E-3</v>
      </c>
      <c r="P355">
        <v>5.6320319999999899E-3</v>
      </c>
      <c r="Q355">
        <v>5.7411088499999896E-3</v>
      </c>
      <c r="R355">
        <v>5.7776135299999996E-3</v>
      </c>
      <c r="S355">
        <v>5.7228259199999998E-3</v>
      </c>
      <c r="T355">
        <v>5.5794478899999899E-3</v>
      </c>
      <c r="U355">
        <v>5.3715104600000002E-3</v>
      </c>
      <c r="V355">
        <v>5.1201371299999902E-3</v>
      </c>
      <c r="W355">
        <v>4.8442391099999997E-3</v>
      </c>
      <c r="X355">
        <v>4.5497642099999996E-3</v>
      </c>
      <c r="Y355">
        <v>4.25107934E-3</v>
      </c>
      <c r="Z355" s="142" t="s">
        <v>1675</v>
      </c>
    </row>
    <row r="356" spans="1:26">
      <c r="A356" t="s">
        <v>1311</v>
      </c>
      <c r="B356" t="s">
        <v>1278</v>
      </c>
      <c r="C356" t="s">
        <v>1323</v>
      </c>
      <c r="D356" t="s">
        <v>1681</v>
      </c>
      <c r="E356" s="625">
        <v>1.389785E-4</v>
      </c>
      <c r="F356" s="625">
        <v>2.6064220000000002E-4</v>
      </c>
      <c r="G356" s="625">
        <v>5.3343749999999995E-4</v>
      </c>
      <c r="H356" s="625">
        <v>8.1900240000000002E-4</v>
      </c>
      <c r="I356">
        <v>1.0692595999999999E-3</v>
      </c>
      <c r="J356" s="625">
        <v>9.0843680000000004E-4</v>
      </c>
      <c r="K356">
        <v>1.2346721000000001E-3</v>
      </c>
      <c r="L356">
        <v>1.48060795E-3</v>
      </c>
      <c r="M356">
        <v>1.6817007E-3</v>
      </c>
      <c r="N356">
        <v>1.8717414999999901E-3</v>
      </c>
      <c r="O356">
        <v>1.9813025900000001E-3</v>
      </c>
      <c r="P356">
        <v>2.0647320900000002E-3</v>
      </c>
      <c r="Q356">
        <v>2.12230558E-3</v>
      </c>
      <c r="R356">
        <v>2.15070352E-3</v>
      </c>
      <c r="S356">
        <v>2.14339331E-3</v>
      </c>
      <c r="T356">
        <v>2.1012281100000001E-3</v>
      </c>
      <c r="U356">
        <v>2.03272945E-3</v>
      </c>
      <c r="V356">
        <v>1.94556407E-3</v>
      </c>
      <c r="W356">
        <v>1.8475244899999999E-3</v>
      </c>
      <c r="X356">
        <v>1.7411891799999899E-3</v>
      </c>
      <c r="Y356">
        <v>1.63218016999999E-3</v>
      </c>
      <c r="Z356" s="142" t="s">
        <v>1675</v>
      </c>
    </row>
    <row r="357" spans="1:26">
      <c r="A357" t="s">
        <v>1311</v>
      </c>
      <c r="B357" t="s">
        <v>1278</v>
      </c>
      <c r="C357" t="s">
        <v>1323</v>
      </c>
      <c r="D357" t="s">
        <v>1680</v>
      </c>
      <c r="E357">
        <v>7.686043E-3</v>
      </c>
      <c r="F357">
        <v>2.1395996E-2</v>
      </c>
      <c r="G357">
        <v>3.5969052000000001E-2</v>
      </c>
      <c r="H357">
        <v>5.1396185999999899E-2</v>
      </c>
      <c r="I357">
        <v>5.1532164999999998E-2</v>
      </c>
      <c r="J357">
        <v>4.0626118000000003E-2</v>
      </c>
      <c r="K357">
        <v>4.9720541E-2</v>
      </c>
      <c r="L357">
        <v>5.4431406399999903E-2</v>
      </c>
      <c r="M357">
        <v>5.7115852699999997E-2</v>
      </c>
      <c r="N357">
        <v>5.9326194599999903E-2</v>
      </c>
      <c r="O357">
        <v>5.9024026E-2</v>
      </c>
      <c r="P357">
        <v>5.82458961E-2</v>
      </c>
      <c r="Q357">
        <v>5.7085118999999997E-2</v>
      </c>
      <c r="R357">
        <v>5.5506003900000003E-2</v>
      </c>
      <c r="S357">
        <v>5.3438813299999999E-2</v>
      </c>
      <c r="T357">
        <v>5.0911371099999998E-2</v>
      </c>
      <c r="U357">
        <v>4.8111673299999998E-2</v>
      </c>
      <c r="V357">
        <v>4.5167167299999998E-2</v>
      </c>
      <c r="W357">
        <v>4.2224080599999998E-2</v>
      </c>
      <c r="X357">
        <v>3.9296463399999898E-2</v>
      </c>
      <c r="Y357">
        <v>3.6470003899999999E-2</v>
      </c>
      <c r="Z357" s="142" t="s">
        <v>1675</v>
      </c>
    </row>
    <row r="358" spans="1:26">
      <c r="A358" t="s">
        <v>1311</v>
      </c>
      <c r="B358" t="s">
        <v>1278</v>
      </c>
      <c r="C358" t="s">
        <v>1323</v>
      </c>
      <c r="D358" t="s">
        <v>1679</v>
      </c>
      <c r="E358">
        <v>5.7302800000000001E-2</v>
      </c>
      <c r="F358">
        <v>8.9224799999999896E-2</v>
      </c>
      <c r="G358">
        <v>0.23320154000000001</v>
      </c>
      <c r="H358">
        <v>0.30775161000000001</v>
      </c>
      <c r="I358">
        <v>0.23319300000000001</v>
      </c>
      <c r="J358">
        <v>0.18445803</v>
      </c>
      <c r="K358">
        <v>0.23137808000000001</v>
      </c>
      <c r="L358">
        <v>0.26013972000000002</v>
      </c>
      <c r="M358">
        <v>0.27987786999999997</v>
      </c>
      <c r="N358">
        <v>0.29616005499999998</v>
      </c>
      <c r="O358">
        <v>0.301069955</v>
      </c>
      <c r="P358">
        <v>0.30287069799999999</v>
      </c>
      <c r="Q358">
        <v>0.30196724899999999</v>
      </c>
      <c r="R358">
        <v>0.298150101</v>
      </c>
      <c r="S358">
        <v>0.29104512900000001</v>
      </c>
      <c r="T358">
        <v>0.28065653000000002</v>
      </c>
      <c r="U358">
        <v>0.26807724799999999</v>
      </c>
      <c r="V358">
        <v>0.25403568999999998</v>
      </c>
      <c r="W358">
        <v>0.23947268999999999</v>
      </c>
      <c r="X358">
        <v>0.224555537</v>
      </c>
      <c r="Y358">
        <v>0.20983816399999899</v>
      </c>
      <c r="Z358" s="142" t="s">
        <v>1675</v>
      </c>
    </row>
    <row r="359" spans="1:26">
      <c r="A359" t="s">
        <v>1311</v>
      </c>
      <c r="B359" t="s">
        <v>1278</v>
      </c>
      <c r="C359" t="s">
        <v>1323</v>
      </c>
      <c r="D359" t="s">
        <v>1678</v>
      </c>
      <c r="E359" s="625">
        <v>1.575542E-4</v>
      </c>
      <c r="F359" s="625">
        <v>2.4081490000000001E-4</v>
      </c>
      <c r="G359">
        <v>5.0969328999999897E-3</v>
      </c>
      <c r="H359">
        <v>4.1394264999999996E-3</v>
      </c>
      <c r="I359">
        <v>4.7635590999999897E-3</v>
      </c>
      <c r="J359">
        <v>4.0394304000000002E-3</v>
      </c>
      <c r="K359">
        <v>6.8895620999999997E-3</v>
      </c>
      <c r="L359">
        <v>1.0060967279999999E-2</v>
      </c>
      <c r="M359">
        <v>1.32758977199999E-2</v>
      </c>
      <c r="N359">
        <v>1.6122244059999999E-2</v>
      </c>
      <c r="O359">
        <v>1.8808984179999998E-2</v>
      </c>
      <c r="P359">
        <v>2.116931637E-2</v>
      </c>
      <c r="Q359">
        <v>2.3159694639999999E-2</v>
      </c>
      <c r="R359">
        <v>2.4717272509999999E-2</v>
      </c>
      <c r="S359">
        <v>2.5771031869999999E-2</v>
      </c>
      <c r="T359">
        <v>2.629188516E-2</v>
      </c>
      <c r="U359">
        <v>2.6337445080000001E-2</v>
      </c>
      <c r="V359">
        <v>2.5974477869999998E-2</v>
      </c>
      <c r="W359">
        <v>2.533492108E-2</v>
      </c>
      <c r="X359">
        <v>2.4469128079999899E-2</v>
      </c>
      <c r="Y359">
        <v>2.3464035269999999E-2</v>
      </c>
      <c r="Z359" s="142" t="s">
        <v>1675</v>
      </c>
    </row>
    <row r="360" spans="1:26">
      <c r="A360" t="s">
        <v>1311</v>
      </c>
      <c r="B360" t="s">
        <v>1278</v>
      </c>
      <c r="C360" t="s">
        <v>1323</v>
      </c>
      <c r="D360" t="s">
        <v>1676</v>
      </c>
      <c r="E360">
        <v>0.1036161</v>
      </c>
      <c r="F360">
        <v>0.19398009999999999</v>
      </c>
      <c r="G360">
        <v>0.40759718</v>
      </c>
      <c r="H360">
        <v>0.63052496999999996</v>
      </c>
      <c r="I360">
        <v>0.81735078999999899</v>
      </c>
      <c r="J360">
        <v>0.64542771999999904</v>
      </c>
      <c r="K360">
        <v>0.79689246000000002</v>
      </c>
      <c r="L360">
        <v>0.88151709899999997</v>
      </c>
      <c r="M360">
        <v>0.93492103499999901</v>
      </c>
      <c r="N360">
        <v>0.97971130200000001</v>
      </c>
      <c r="O360">
        <v>0.98495070500000004</v>
      </c>
      <c r="P360">
        <v>0.98165363999999999</v>
      </c>
      <c r="Q360">
        <v>0.97108756999999901</v>
      </c>
      <c r="R360">
        <v>0.95245033400000001</v>
      </c>
      <c r="S360">
        <v>0.92438157700000001</v>
      </c>
      <c r="T360">
        <v>0.88681617400000001</v>
      </c>
      <c r="U360">
        <v>0.84330559500000002</v>
      </c>
      <c r="V360">
        <v>0.79611508200000003</v>
      </c>
      <c r="W360">
        <v>0.747986554999999</v>
      </c>
      <c r="X360">
        <v>0.69930669799999901</v>
      </c>
      <c r="Y360">
        <v>0.65171477099999997</v>
      </c>
      <c r="Z360" s="142" t="s">
        <v>1675</v>
      </c>
    </row>
    <row r="361" spans="1:26">
      <c r="A361" t="s">
        <v>1311</v>
      </c>
      <c r="B361" t="s">
        <v>1278</v>
      </c>
      <c r="C361" t="s">
        <v>1321</v>
      </c>
      <c r="D361" t="s">
        <v>1690</v>
      </c>
      <c r="E361">
        <v>1.2501459999999999E-3</v>
      </c>
      <c r="F361">
        <v>1.4605600000000001E-3</v>
      </c>
      <c r="G361">
        <v>3.0295600000000002E-3</v>
      </c>
      <c r="H361">
        <v>2.4158199999999999E-3</v>
      </c>
      <c r="I361">
        <v>3.2727799999999999E-3</v>
      </c>
      <c r="J361">
        <v>3.0433999999999999E-3</v>
      </c>
      <c r="K361">
        <v>2.5953299999999999E-3</v>
      </c>
      <c r="L361">
        <v>2.1027846999999902E-3</v>
      </c>
      <c r="M361">
        <v>1.6970316000000001E-3</v>
      </c>
      <c r="N361">
        <v>1.4751419E-3</v>
      </c>
      <c r="O361">
        <v>1.2125176E-3</v>
      </c>
      <c r="P361">
        <v>1.0003449000000001E-3</v>
      </c>
      <c r="Q361" s="625">
        <v>8.8146729999999895E-4</v>
      </c>
      <c r="R361" s="625">
        <v>8.4279560000000001E-4</v>
      </c>
      <c r="S361" s="625">
        <v>8.1488909999999999E-4</v>
      </c>
      <c r="T361" s="625">
        <v>7.8828869999999997E-4</v>
      </c>
      <c r="U361" s="625">
        <v>7.6015580000000004E-4</v>
      </c>
      <c r="V361" s="625">
        <v>7.3213040000000003E-4</v>
      </c>
      <c r="W361" s="625">
        <v>7.0553629999999998E-4</v>
      </c>
      <c r="X361" s="625">
        <v>6.8058795999999895E-4</v>
      </c>
      <c r="Y361" s="625">
        <v>6.5852727000000001E-4</v>
      </c>
      <c r="Z361" s="142" t="s">
        <v>1675</v>
      </c>
    </row>
    <row r="362" spans="1:26">
      <c r="A362" t="s">
        <v>1311</v>
      </c>
      <c r="B362" t="s">
        <v>1278</v>
      </c>
      <c r="C362" t="s">
        <v>1321</v>
      </c>
      <c r="D362" t="s">
        <v>1689</v>
      </c>
      <c r="E362" s="625">
        <v>6.1972799999999997E-5</v>
      </c>
      <c r="F362" s="625">
        <v>8.9096200000000003E-5</v>
      </c>
      <c r="G362" s="625">
        <v>1.2770239999999999E-4</v>
      </c>
      <c r="H362" s="625">
        <v>1.068536E-4</v>
      </c>
      <c r="I362" s="625">
        <v>1.4496619999999999E-4</v>
      </c>
      <c r="J362" s="625">
        <v>1.4653836000000001E-4</v>
      </c>
      <c r="K362" s="625">
        <v>1.3865361999999999E-4</v>
      </c>
      <c r="L362" s="625">
        <v>1.2380778E-4</v>
      </c>
      <c r="M362" s="625">
        <v>1.0986472E-4</v>
      </c>
      <c r="N362" s="625">
        <v>1.0492548E-4</v>
      </c>
      <c r="O362" s="625">
        <v>9.4780389999999997E-5</v>
      </c>
      <c r="P362" s="625">
        <v>8.5953809999999998E-5</v>
      </c>
      <c r="Q362" s="625">
        <v>8.030194E-5</v>
      </c>
      <c r="R362" s="625">
        <v>7.6778950000000001E-5</v>
      </c>
      <c r="S362" s="625">
        <v>7.4236699999999993E-5</v>
      </c>
      <c r="T362" s="625">
        <v>7.1813369999999997E-5</v>
      </c>
      <c r="U362" s="625">
        <v>6.9250390000000003E-5</v>
      </c>
      <c r="V362" s="625">
        <v>6.6697220000000004E-5</v>
      </c>
      <c r="W362" s="625">
        <v>6.4274760000000001E-5</v>
      </c>
      <c r="X362" s="625">
        <v>6.2001753000000005E-5</v>
      </c>
      <c r="Y362" s="625">
        <v>5.99920259999999E-5</v>
      </c>
      <c r="Z362" s="142" t="s">
        <v>1675</v>
      </c>
    </row>
    <row r="363" spans="1:26">
      <c r="A363" t="s">
        <v>1311</v>
      </c>
      <c r="B363" t="s">
        <v>1278</v>
      </c>
      <c r="C363" t="s">
        <v>1321</v>
      </c>
      <c r="D363" t="s">
        <v>1688</v>
      </c>
      <c r="E363" s="625">
        <v>8.4244400000000003E-4</v>
      </c>
      <c r="F363">
        <v>1.208134E-3</v>
      </c>
      <c r="G363">
        <v>1.7624940000000001E-3</v>
      </c>
      <c r="H363">
        <v>1.4756999999999999E-3</v>
      </c>
      <c r="I363">
        <v>1.9950599999999999E-3</v>
      </c>
      <c r="J363">
        <v>1.85523179999999E-3</v>
      </c>
      <c r="K363">
        <v>1.5820857999999901E-3</v>
      </c>
      <c r="L363">
        <v>1.2818365999999999E-3</v>
      </c>
      <c r="M363">
        <v>1.034494E-3</v>
      </c>
      <c r="N363" s="625">
        <v>8.9923349999999902E-4</v>
      </c>
      <c r="O363" s="625">
        <v>7.3913959999999997E-4</v>
      </c>
      <c r="P363" s="625">
        <v>6.0980029999999996E-4</v>
      </c>
      <c r="Q363" s="625">
        <v>5.1852559999999905E-4</v>
      </c>
      <c r="R363" s="625">
        <v>4.52325699999999E-4</v>
      </c>
      <c r="S363" s="625">
        <v>4.3734897999999901E-4</v>
      </c>
      <c r="T363" s="625">
        <v>4.2307283999999998E-4</v>
      </c>
      <c r="U363" s="625">
        <v>4.0797366999999998E-4</v>
      </c>
      <c r="V363" s="625">
        <v>3.9293149E-4</v>
      </c>
      <c r="W363" s="625">
        <v>3.7865947000000001E-4</v>
      </c>
      <c r="X363" s="625">
        <v>3.6526973E-4</v>
      </c>
      <c r="Y363" s="625">
        <v>3.5342954E-4</v>
      </c>
      <c r="Z363" s="142" t="s">
        <v>1675</v>
      </c>
    </row>
    <row r="364" spans="1:26">
      <c r="A364" t="s">
        <v>1311</v>
      </c>
      <c r="B364" t="s">
        <v>1278</v>
      </c>
      <c r="C364" t="s">
        <v>1321</v>
      </c>
      <c r="D364" t="s">
        <v>1682</v>
      </c>
      <c r="E364" s="625">
        <v>1.9234800000000001E-5</v>
      </c>
      <c r="F364" s="625">
        <v>2.60534E-5</v>
      </c>
      <c r="G364" s="625">
        <v>4.6217400000000002E-5</v>
      </c>
      <c r="H364" s="625">
        <v>3.6721000000000003E-5</v>
      </c>
      <c r="I364" s="625">
        <v>4.8019599999999997E-5</v>
      </c>
      <c r="J364" s="625">
        <v>4.85404199999999E-5</v>
      </c>
      <c r="K364" s="625">
        <v>4.592861E-5</v>
      </c>
      <c r="L364" s="625">
        <v>4.1011089999999997E-5</v>
      </c>
      <c r="M364" s="625">
        <v>3.6392363999999901E-5</v>
      </c>
      <c r="N364" s="625">
        <v>3.4756289000000001E-5</v>
      </c>
      <c r="O364" s="625">
        <v>3.1395744000000002E-5</v>
      </c>
      <c r="P364" s="625">
        <v>2.8471949000000002E-5</v>
      </c>
      <c r="Q364" s="625">
        <v>2.6599802000000001E-5</v>
      </c>
      <c r="R364" s="625">
        <v>2.54328389999999E-5</v>
      </c>
      <c r="S364" s="625">
        <v>2.4590715999999999E-5</v>
      </c>
      <c r="T364" s="625">
        <v>2.3788021000000001E-5</v>
      </c>
      <c r="U364" s="625">
        <v>2.2939018000000001E-5</v>
      </c>
      <c r="V364" s="625">
        <v>2.2093301E-5</v>
      </c>
      <c r="W364" s="625">
        <v>2.1290814000000001E-5</v>
      </c>
      <c r="X364" s="625">
        <v>2.0537942E-5</v>
      </c>
      <c r="Y364" s="625">
        <v>1.9872205E-5</v>
      </c>
      <c r="Z364" s="142" t="s">
        <v>1675</v>
      </c>
    </row>
    <row r="365" spans="1:26">
      <c r="A365" t="s">
        <v>1311</v>
      </c>
      <c r="B365" t="s">
        <v>1278</v>
      </c>
      <c r="C365" t="s">
        <v>1321</v>
      </c>
      <c r="D365" t="s">
        <v>1681</v>
      </c>
      <c r="E365" s="625">
        <v>5.5199999999999997E-6</v>
      </c>
      <c r="F365" s="625">
        <v>2.048E-5</v>
      </c>
      <c r="G365" s="625">
        <v>1.8240000000000002E-5</v>
      </c>
      <c r="H365" s="625">
        <v>1.1199999999999999E-5</v>
      </c>
      <c r="I365" s="625">
        <v>1.451E-5</v>
      </c>
      <c r="J365" s="625">
        <v>1.4667363999999999E-5</v>
      </c>
      <c r="K365" s="625">
        <v>1.38781819999999E-5</v>
      </c>
      <c r="L365" s="625">
        <v>1.2392219999999999E-5</v>
      </c>
      <c r="M365" s="625">
        <v>1.0996615E-5</v>
      </c>
      <c r="N365" s="625">
        <v>1.0502241E-5</v>
      </c>
      <c r="O365" s="625">
        <v>9.4867860000000004E-6</v>
      </c>
      <c r="P365" s="625">
        <v>8.6033090000000007E-6</v>
      </c>
      <c r="Q365" s="625">
        <v>8.0376049999999994E-6</v>
      </c>
      <c r="R365" s="625">
        <v>7.6849789999999993E-6</v>
      </c>
      <c r="S365" s="625">
        <v>7.4305229999999998E-6</v>
      </c>
      <c r="T365" s="625">
        <v>7.1879750000000004E-6</v>
      </c>
      <c r="U365" s="625">
        <v>6.9314439999999998E-6</v>
      </c>
      <c r="V365" s="625">
        <v>6.6758949999999902E-6</v>
      </c>
      <c r="W365" s="625">
        <v>6.4334009999999902E-6</v>
      </c>
      <c r="X365" s="625">
        <v>6.2059000999999899E-6</v>
      </c>
      <c r="Y365" s="625">
        <v>6.0047476000000002E-6</v>
      </c>
      <c r="Z365" s="142" t="s">
        <v>1675</v>
      </c>
    </row>
    <row r="366" spans="1:26">
      <c r="A366" t="s">
        <v>1311</v>
      </c>
      <c r="B366" t="s">
        <v>1278</v>
      </c>
      <c r="C366" t="s">
        <v>1321</v>
      </c>
      <c r="D366" t="s">
        <v>1680</v>
      </c>
      <c r="E366" s="625">
        <v>5.0000999999999998E-5</v>
      </c>
      <c r="F366" s="625">
        <v>8.6307199999999999E-5</v>
      </c>
      <c r="G366" s="625">
        <v>9.4245200000000004E-5</v>
      </c>
      <c r="H366" s="625">
        <v>7.4975599999999994E-5</v>
      </c>
      <c r="I366" s="625">
        <v>1.0683719999999999E-4</v>
      </c>
      <c r="J366" s="625">
        <v>1.0799578E-4</v>
      </c>
      <c r="K366" s="625">
        <v>1.02184889999999E-4</v>
      </c>
      <c r="L366" s="625">
        <v>9.1243950000000006E-5</v>
      </c>
      <c r="M366" s="625">
        <v>8.0967990000000001E-5</v>
      </c>
      <c r="N366" s="625">
        <v>7.7328060000000007E-5</v>
      </c>
      <c r="O366" s="625">
        <v>6.9851229999999995E-5</v>
      </c>
      <c r="P366" s="625">
        <v>6.3346090000000006E-5</v>
      </c>
      <c r="Q366" s="625">
        <v>5.9180959999999999E-5</v>
      </c>
      <c r="R366" s="625">
        <v>5.6584629999999901E-5</v>
      </c>
      <c r="S366" s="625">
        <v>5.471102E-5</v>
      </c>
      <c r="T366" s="625">
        <v>5.2924999999999999E-5</v>
      </c>
      <c r="U366" s="625">
        <v>5.1036204999999998E-5</v>
      </c>
      <c r="V366" s="625">
        <v>4.9154618999999997E-5</v>
      </c>
      <c r="W366" s="625">
        <v>4.7369191999999998E-5</v>
      </c>
      <c r="X366" s="625">
        <v>4.5694145000000003E-5</v>
      </c>
      <c r="Y366" s="625">
        <v>4.4212887999999999E-5</v>
      </c>
      <c r="Z366" s="142" t="s">
        <v>1675</v>
      </c>
    </row>
    <row r="367" spans="1:26">
      <c r="A367" t="s">
        <v>1311</v>
      </c>
      <c r="B367" t="s">
        <v>1278</v>
      </c>
      <c r="C367" t="s">
        <v>1321</v>
      </c>
      <c r="D367" t="s">
        <v>1679</v>
      </c>
      <c r="E367">
        <v>1.0976100000000001E-2</v>
      </c>
      <c r="F367">
        <v>1.2678200000000001E-2</v>
      </c>
      <c r="G367">
        <v>1.8094639999999999E-2</v>
      </c>
      <c r="H367">
        <v>7.9782199999999994E-3</v>
      </c>
      <c r="I367">
        <v>5.6642200000000002E-3</v>
      </c>
      <c r="J367">
        <v>5.2672470000000001E-3</v>
      </c>
      <c r="K367">
        <v>4.4917339999999998E-3</v>
      </c>
      <c r="L367">
        <v>3.6392951999999999E-3</v>
      </c>
      <c r="M367">
        <v>2.9370568999999998E-3</v>
      </c>
      <c r="N367">
        <v>2.5530361999999999E-3</v>
      </c>
      <c r="O367">
        <v>2.0985098E-3</v>
      </c>
      <c r="P367">
        <v>1.7313007000000001E-3</v>
      </c>
      <c r="Q367">
        <v>1.4721615E-3</v>
      </c>
      <c r="R367">
        <v>1.2825024E-3</v>
      </c>
      <c r="S367">
        <v>1.1337203000000001E-3</v>
      </c>
      <c r="T367">
        <v>1.0052395E-3</v>
      </c>
      <c r="U367" s="625">
        <v>8.9204189999999997E-4</v>
      </c>
      <c r="V367" s="625">
        <v>7.9385320000000003E-4</v>
      </c>
      <c r="W367" s="625">
        <v>7.0970929999999998E-4</v>
      </c>
      <c r="X367" s="625">
        <v>6.3736201E-4</v>
      </c>
      <c r="Y367" s="625">
        <v>5.7585768999999999E-4</v>
      </c>
      <c r="Z367" s="142" t="s">
        <v>1675</v>
      </c>
    </row>
    <row r="368" spans="1:26">
      <c r="A368" t="s">
        <v>1311</v>
      </c>
      <c r="B368" t="s">
        <v>1278</v>
      </c>
      <c r="C368" t="s">
        <v>1321</v>
      </c>
      <c r="D368" t="s">
        <v>1678</v>
      </c>
      <c r="E368" s="625">
        <v>3.9746399999999999E-4</v>
      </c>
      <c r="F368" s="625">
        <v>4.6582399999999999E-4</v>
      </c>
      <c r="G368" s="625">
        <v>9.6467999999999999E-4</v>
      </c>
      <c r="H368" s="625">
        <v>8.3352000000000003E-4</v>
      </c>
      <c r="I368">
        <v>1.090012E-3</v>
      </c>
      <c r="J368">
        <v>1.0136179E-3</v>
      </c>
      <c r="K368" s="625">
        <v>8.6438269999999896E-4</v>
      </c>
      <c r="L368" s="625">
        <v>7.0033879999999995E-4</v>
      </c>
      <c r="M368" s="625">
        <v>5.6520178000000001E-4</v>
      </c>
      <c r="N368" s="625">
        <v>4.913017E-4</v>
      </c>
      <c r="O368" s="625">
        <v>4.0383309999999898E-4</v>
      </c>
      <c r="P368" s="625">
        <v>3.33167899999999E-4</v>
      </c>
      <c r="Q368" s="625">
        <v>2.8329977E-4</v>
      </c>
      <c r="R368" s="625">
        <v>2.4680243999999999E-4</v>
      </c>
      <c r="S368" s="625">
        <v>2.181711E-4</v>
      </c>
      <c r="T368" s="625">
        <v>1.9344626E-4</v>
      </c>
      <c r="U368" s="625">
        <v>1.7166265999999999E-4</v>
      </c>
      <c r="V368" s="625">
        <v>1.5276763999999999E-4</v>
      </c>
      <c r="W368" s="625">
        <v>1.3657485E-4</v>
      </c>
      <c r="X368" s="625">
        <v>1.2265272E-4</v>
      </c>
      <c r="Y368" s="625">
        <v>1.10816799999999E-4</v>
      </c>
      <c r="Z368" s="142" t="s">
        <v>1675</v>
      </c>
    </row>
    <row r="369" spans="1:26">
      <c r="A369" t="s">
        <v>1311</v>
      </c>
      <c r="B369" t="s">
        <v>1278</v>
      </c>
      <c r="C369" t="s">
        <v>1321</v>
      </c>
      <c r="D369" t="s">
        <v>1676</v>
      </c>
      <c r="E369">
        <v>1.0904E-2</v>
      </c>
      <c r="F369">
        <v>2.5247599999999999E-2</v>
      </c>
      <c r="G369">
        <v>2.8300800000000001E-2</v>
      </c>
      <c r="H369">
        <v>2.0465799999999999E-2</v>
      </c>
      <c r="I369">
        <v>2.5873199999999999E-2</v>
      </c>
      <c r="J369">
        <v>2.4059749999999901E-2</v>
      </c>
      <c r="K369">
        <v>2.0517508E-2</v>
      </c>
      <c r="L369">
        <v>1.6623671E-2</v>
      </c>
      <c r="M369">
        <v>1.3415969999999999E-2</v>
      </c>
      <c r="N369">
        <v>1.1661823999999999E-2</v>
      </c>
      <c r="O369">
        <v>9.5856320000000002E-3</v>
      </c>
      <c r="P369">
        <v>7.9082619999999992E-3</v>
      </c>
      <c r="Q369">
        <v>6.72457099999999E-3</v>
      </c>
      <c r="R369">
        <v>5.8582560000000001E-3</v>
      </c>
      <c r="S369">
        <v>5.1786319999999999E-3</v>
      </c>
      <c r="T369">
        <v>4.591754E-3</v>
      </c>
      <c r="U369">
        <v>4.0746992999999999E-3</v>
      </c>
      <c r="V369">
        <v>3.6261812000000001E-3</v>
      </c>
      <c r="W369">
        <v>3.2418194000000001E-3</v>
      </c>
      <c r="X369">
        <v>2.9113596999999999E-3</v>
      </c>
      <c r="Y369">
        <v>2.63041469999999E-3</v>
      </c>
      <c r="Z369" s="142" t="s">
        <v>1675</v>
      </c>
    </row>
    <row r="370" spans="1:26">
      <c r="A370" t="s">
        <v>1311</v>
      </c>
      <c r="B370" t="s">
        <v>1278</v>
      </c>
      <c r="C370" t="s">
        <v>1317</v>
      </c>
      <c r="D370" t="s">
        <v>1690</v>
      </c>
      <c r="E370">
        <v>3.1840626455489997E-2</v>
      </c>
      <c r="F370">
        <v>5.1129228707399998E-2</v>
      </c>
      <c r="G370">
        <v>9.9044298987448001E-2</v>
      </c>
      <c r="H370">
        <v>8.9836478344689996E-2</v>
      </c>
      <c r="I370">
        <v>9.8450240123276994E-2</v>
      </c>
      <c r="J370">
        <v>0.106052690112703</v>
      </c>
      <c r="K370">
        <v>0.114699882</v>
      </c>
      <c r="L370">
        <v>0.118634445110951</v>
      </c>
      <c r="M370">
        <v>0.115177386154576</v>
      </c>
      <c r="N370">
        <v>0.108747517317349</v>
      </c>
      <c r="O370">
        <v>0.10636082033774701</v>
      </c>
      <c r="P370">
        <v>0.10593565622404499</v>
      </c>
      <c r="Q370">
        <v>0.104696597379886</v>
      </c>
      <c r="R370">
        <v>0.102310490531157</v>
      </c>
      <c r="S370">
        <v>9.9152651276754003E-2</v>
      </c>
      <c r="T370">
        <v>9.5925844343544897E-2</v>
      </c>
      <c r="U370">
        <v>9.2757355606226999E-2</v>
      </c>
      <c r="V370">
        <v>8.9642374099999894E-2</v>
      </c>
      <c r="W370">
        <v>8.6397021099999999E-2</v>
      </c>
      <c r="X370">
        <v>8.2995482799999895E-2</v>
      </c>
      <c r="Y370">
        <v>7.9612673800000006E-2</v>
      </c>
      <c r="Z370" s="142" t="s">
        <v>1675</v>
      </c>
    </row>
    <row r="371" spans="1:26">
      <c r="A371" t="s">
        <v>1311</v>
      </c>
      <c r="B371" t="s">
        <v>1278</v>
      </c>
      <c r="C371" t="s">
        <v>1317</v>
      </c>
      <c r="D371" t="s">
        <v>1689</v>
      </c>
      <c r="E371">
        <v>1.0101497546E-2</v>
      </c>
      <c r="F371">
        <v>2.459556198E-2</v>
      </c>
      <c r="G371">
        <v>3.8267415644999997E-2</v>
      </c>
      <c r="H371">
        <v>3.8280833659999999E-2</v>
      </c>
      <c r="I371">
        <v>4.9966226199999998E-2</v>
      </c>
      <c r="J371">
        <v>5.8006700569999903E-2</v>
      </c>
      <c r="K371">
        <v>6.7989149489999998E-2</v>
      </c>
      <c r="L371">
        <v>7.5045888059999899E-2</v>
      </c>
      <c r="M371">
        <v>7.6885585989999894E-2</v>
      </c>
      <c r="N371">
        <v>7.5332064299999904E-2</v>
      </c>
      <c r="O371">
        <v>7.5454948933999996E-2</v>
      </c>
      <c r="P371">
        <v>7.6593597828000001E-2</v>
      </c>
      <c r="Q371">
        <v>7.6826579194299999E-2</v>
      </c>
      <c r="R371">
        <v>7.5902594121999997E-2</v>
      </c>
      <c r="S371">
        <v>7.4055871494999995E-2</v>
      </c>
      <c r="T371">
        <v>7.1932955781999999E-2</v>
      </c>
      <c r="U371">
        <v>6.9703400243999999E-2</v>
      </c>
      <c r="V371">
        <v>6.7412459901999996E-2</v>
      </c>
      <c r="W371">
        <v>6.4954793976E-2</v>
      </c>
      <c r="X371">
        <v>6.2345288717E-2</v>
      </c>
      <c r="Y371">
        <v>5.9738338751999902E-2</v>
      </c>
      <c r="Z371" s="142" t="s">
        <v>1675</v>
      </c>
    </row>
    <row r="372" spans="1:26">
      <c r="A372" t="s">
        <v>1311</v>
      </c>
      <c r="B372" t="s">
        <v>1278</v>
      </c>
      <c r="C372" t="s">
        <v>1317</v>
      </c>
      <c r="D372" t="s">
        <v>1688</v>
      </c>
      <c r="E372">
        <v>0.78842728069000001</v>
      </c>
      <c r="F372">
        <v>1.334743362</v>
      </c>
      <c r="G372">
        <v>2.03487732461</v>
      </c>
      <c r="H372">
        <v>1.7196678170999999</v>
      </c>
      <c r="I372">
        <v>1.5571049880000001</v>
      </c>
      <c r="J372">
        <v>1.693979468</v>
      </c>
      <c r="K372">
        <v>1.8252954669999999</v>
      </c>
      <c r="L372">
        <v>1.8647229429999901</v>
      </c>
      <c r="M372">
        <v>1.7892049379999999</v>
      </c>
      <c r="N372">
        <v>1.6505099532</v>
      </c>
      <c r="O372">
        <v>1.53577326219999</v>
      </c>
      <c r="P372">
        <v>1.43405686641</v>
      </c>
      <c r="Q372">
        <v>1.3209177087999999</v>
      </c>
      <c r="R372">
        <v>1.1989438046599901</v>
      </c>
      <c r="S372">
        <v>1.0784139939199999</v>
      </c>
      <c r="T372">
        <v>0.96748431132999901</v>
      </c>
      <c r="U372">
        <v>0.86865744570000003</v>
      </c>
      <c r="V372">
        <v>0.78116714261999998</v>
      </c>
      <c r="W372">
        <v>0.70235847179999999</v>
      </c>
      <c r="X372">
        <v>0.63101118764999897</v>
      </c>
      <c r="Y372">
        <v>0.56741615844999904</v>
      </c>
      <c r="Z372" s="142" t="s">
        <v>1675</v>
      </c>
    </row>
    <row r="373" spans="1:26">
      <c r="A373" t="s">
        <v>1311</v>
      </c>
      <c r="B373" t="s">
        <v>1278</v>
      </c>
      <c r="C373" t="s">
        <v>1317</v>
      </c>
      <c r="D373" t="s">
        <v>1682</v>
      </c>
      <c r="E373">
        <v>1.3207599394999901E-3</v>
      </c>
      <c r="F373">
        <v>3.9056245020000001E-3</v>
      </c>
      <c r="G373">
        <v>6.0974471280000001E-3</v>
      </c>
      <c r="H373">
        <v>7.7774866499999897E-3</v>
      </c>
      <c r="I373">
        <v>1.2370897953999999E-2</v>
      </c>
      <c r="J373">
        <v>1.3855792431E-2</v>
      </c>
      <c r="K373">
        <v>1.5597190129E-2</v>
      </c>
      <c r="L373">
        <v>1.6495109115999999E-2</v>
      </c>
      <c r="M373">
        <v>1.5776786421E-2</v>
      </c>
      <c r="N373">
        <v>1.4153594703999999E-2</v>
      </c>
      <c r="O373">
        <v>1.33755571036E-2</v>
      </c>
      <c r="P373">
        <v>1.3158254434599901E-2</v>
      </c>
      <c r="Q373">
        <v>1.287198919521E-2</v>
      </c>
      <c r="R373">
        <v>1.242465923495E-2</v>
      </c>
      <c r="S373">
        <v>1.1836518479199899E-2</v>
      </c>
      <c r="T373">
        <v>1.12490200563E-2</v>
      </c>
      <c r="U373">
        <v>1.06903369292E-2</v>
      </c>
      <c r="V373">
        <v>1.0156739175299899E-2</v>
      </c>
      <c r="W373">
        <v>9.6289406294999998E-3</v>
      </c>
      <c r="X373">
        <v>9.1086775882999998E-3</v>
      </c>
      <c r="Y373">
        <v>8.6159767455999993E-3</v>
      </c>
      <c r="Z373" s="142" t="s">
        <v>1675</v>
      </c>
    </row>
    <row r="374" spans="1:26">
      <c r="A374" t="s">
        <v>1311</v>
      </c>
      <c r="B374" t="s">
        <v>1278</v>
      </c>
      <c r="C374" t="s">
        <v>1317</v>
      </c>
      <c r="D374" t="s">
        <v>1681</v>
      </c>
      <c r="E374" s="625">
        <v>8.8228134870000003E-4</v>
      </c>
      <c r="F374">
        <v>3.4171409100000002E-3</v>
      </c>
      <c r="G374">
        <v>4.6915149062000004E-3</v>
      </c>
      <c r="H374">
        <v>6.8535981830000004E-3</v>
      </c>
      <c r="I374">
        <v>1.1304676039999999E-2</v>
      </c>
      <c r="J374">
        <v>1.247815956E-2</v>
      </c>
      <c r="K374">
        <v>1.38059979859999E-2</v>
      </c>
      <c r="L374">
        <v>1.432124169E-2</v>
      </c>
      <c r="M374">
        <v>1.3243412372E-2</v>
      </c>
      <c r="N374">
        <v>1.1316299339E-2</v>
      </c>
      <c r="O374">
        <v>1.0316246572999999E-2</v>
      </c>
      <c r="P374">
        <v>9.9375686617999993E-3</v>
      </c>
      <c r="Q374">
        <v>9.5513578817999992E-3</v>
      </c>
      <c r="R374">
        <v>9.0621165803999992E-3</v>
      </c>
      <c r="S374">
        <v>8.4751606382999899E-3</v>
      </c>
      <c r="T374">
        <v>7.9138618509999904E-3</v>
      </c>
      <c r="U374">
        <v>7.3987101392999901E-3</v>
      </c>
      <c r="V374">
        <v>6.9205045491999998E-3</v>
      </c>
      <c r="W374">
        <v>6.4648917962000004E-3</v>
      </c>
      <c r="X374">
        <v>6.0331132475000002E-3</v>
      </c>
      <c r="Y374">
        <v>5.6367197817E-3</v>
      </c>
      <c r="Z374" s="142" t="s">
        <v>1675</v>
      </c>
    </row>
    <row r="375" spans="1:26">
      <c r="A375" t="s">
        <v>1311</v>
      </c>
      <c r="B375" t="s">
        <v>1278</v>
      </c>
      <c r="C375" t="s">
        <v>1317</v>
      </c>
      <c r="D375" t="s">
        <v>1680</v>
      </c>
      <c r="E375">
        <v>2.3953159974E-2</v>
      </c>
      <c r="F375">
        <v>7.0531247999999894E-2</v>
      </c>
      <c r="G375">
        <v>0.106909215929</v>
      </c>
      <c r="H375">
        <v>0.12502536348999899</v>
      </c>
      <c r="I375">
        <v>0.17276645229999901</v>
      </c>
      <c r="J375">
        <v>0.17956883176999999</v>
      </c>
      <c r="K375">
        <v>0.18419817856999901</v>
      </c>
      <c r="L375">
        <v>0.17901288979999999</v>
      </c>
      <c r="M375">
        <v>0.15899030101</v>
      </c>
      <c r="N375">
        <v>0.13364825478</v>
      </c>
      <c r="O375">
        <v>0.11763741418900001</v>
      </c>
      <c r="P375">
        <v>0.10699338754</v>
      </c>
      <c r="Q375">
        <v>9.6719350836699997E-2</v>
      </c>
      <c r="R375">
        <v>8.6383543574999999E-2</v>
      </c>
      <c r="S375">
        <v>7.6478745811000004E-2</v>
      </c>
      <c r="T375">
        <v>6.7738485875999996E-2</v>
      </c>
      <c r="U375">
        <v>6.02164257279999E-2</v>
      </c>
      <c r="V375">
        <v>5.3707134609999901E-2</v>
      </c>
      <c r="W375">
        <v>4.7974003410999999E-2</v>
      </c>
      <c r="X375">
        <v>4.2898650662999999E-2</v>
      </c>
      <c r="Y375">
        <v>3.8460485422E-2</v>
      </c>
      <c r="Z375" s="142" t="s">
        <v>1675</v>
      </c>
    </row>
    <row r="376" spans="1:26">
      <c r="A376" t="s">
        <v>1311</v>
      </c>
      <c r="B376" t="s">
        <v>1278</v>
      </c>
      <c r="C376" t="s">
        <v>1317</v>
      </c>
      <c r="D376" t="s">
        <v>1679</v>
      </c>
      <c r="E376">
        <v>0.12286247139999899</v>
      </c>
      <c r="F376">
        <v>0.20700831</v>
      </c>
      <c r="G376">
        <v>0.46683927511000001</v>
      </c>
      <c r="H376">
        <v>0.45051159769999999</v>
      </c>
      <c r="I376">
        <v>0.511432741999999</v>
      </c>
      <c r="J376">
        <v>0.53860830800000004</v>
      </c>
      <c r="K376">
        <v>0.56101336799999901</v>
      </c>
      <c r="L376">
        <v>0.55433468399999997</v>
      </c>
      <c r="M376">
        <v>0.50566226800000003</v>
      </c>
      <c r="N376">
        <v>0.44007743999999899</v>
      </c>
      <c r="O376">
        <v>0.3967243862</v>
      </c>
      <c r="P376">
        <v>0.36589980149999901</v>
      </c>
      <c r="Q376">
        <v>0.334719116859999</v>
      </c>
      <c r="R376">
        <v>0.30237365951</v>
      </c>
      <c r="S376">
        <v>0.27081946561999898</v>
      </c>
      <c r="T376">
        <v>0.24245269753000001</v>
      </c>
      <c r="U376">
        <v>0.22124052829999899</v>
      </c>
      <c r="V376">
        <v>0.2023432443</v>
      </c>
      <c r="W376">
        <v>0.18484505840000001</v>
      </c>
      <c r="X376">
        <v>0.16870137330000001</v>
      </c>
      <c r="Y376">
        <v>0.15412964069999999</v>
      </c>
      <c r="Z376" s="142" t="s">
        <v>1675</v>
      </c>
    </row>
    <row r="377" spans="1:26">
      <c r="A377" t="s">
        <v>1311</v>
      </c>
      <c r="B377" t="s">
        <v>1278</v>
      </c>
      <c r="C377" t="s">
        <v>1317</v>
      </c>
      <c r="D377" t="s">
        <v>1678</v>
      </c>
      <c r="E377">
        <v>6.0020105554899998E-2</v>
      </c>
      <c r="F377">
        <v>0.17355131707400001</v>
      </c>
      <c r="G377">
        <v>0.26177757787448902</v>
      </c>
      <c r="H377">
        <v>0.31204337809619997</v>
      </c>
      <c r="I377">
        <v>0.47007125820599999</v>
      </c>
      <c r="J377">
        <v>0.47932690094999902</v>
      </c>
      <c r="K377">
        <v>0.48032909405500002</v>
      </c>
      <c r="L377">
        <v>0.454604427348</v>
      </c>
      <c r="M377">
        <v>0.38609369739799998</v>
      </c>
      <c r="N377">
        <v>0.30466425588629997</v>
      </c>
      <c r="O377">
        <v>0.25552171351550002</v>
      </c>
      <c r="P377">
        <v>0.22882648529159999</v>
      </c>
      <c r="Q377">
        <v>0.20973629809639899</v>
      </c>
      <c r="R377">
        <v>0.19118837125624999</v>
      </c>
      <c r="S377">
        <v>0.173445302197589</v>
      </c>
      <c r="T377">
        <v>0.15834679682733999</v>
      </c>
      <c r="U377">
        <v>0.14568155729974</v>
      </c>
      <c r="V377">
        <v>0.13487480946055999</v>
      </c>
      <c r="W377">
        <v>0.12528706210554</v>
      </c>
      <c r="X377">
        <v>0.11663629097599</v>
      </c>
      <c r="Y377">
        <v>0.10894432316984</v>
      </c>
      <c r="Z377" s="142" t="s">
        <v>1675</v>
      </c>
    </row>
    <row r="378" spans="1:26">
      <c r="A378" t="s">
        <v>1311</v>
      </c>
      <c r="B378" t="s">
        <v>1278</v>
      </c>
      <c r="C378" t="s">
        <v>1317</v>
      </c>
      <c r="D378" t="s">
        <v>1676</v>
      </c>
      <c r="E378">
        <v>0.24001914335499999</v>
      </c>
      <c r="F378">
        <v>0.28995993203999998</v>
      </c>
      <c r="G378">
        <v>0.68127921082499998</v>
      </c>
      <c r="H378">
        <v>0.66174918873399902</v>
      </c>
      <c r="I378">
        <v>0.70037077215999999</v>
      </c>
      <c r="J378">
        <v>0.82882958503000004</v>
      </c>
      <c r="K378">
        <v>0.96958296315000003</v>
      </c>
      <c r="L378">
        <v>1.06625686073</v>
      </c>
      <c r="M378">
        <v>1.1237138154499999</v>
      </c>
      <c r="N378">
        <v>1.1374317310299999</v>
      </c>
      <c r="O378">
        <v>1.113132248781</v>
      </c>
      <c r="P378">
        <v>1.0648066002313901</v>
      </c>
      <c r="Q378">
        <v>0.99833742657519997</v>
      </c>
      <c r="R378">
        <v>0.91979692192090001</v>
      </c>
      <c r="S378">
        <v>0.83889286997419998</v>
      </c>
      <c r="T378">
        <v>0.76155896263599998</v>
      </c>
      <c r="U378">
        <v>0.690442415142</v>
      </c>
      <c r="V378">
        <v>0.62999103795400002</v>
      </c>
      <c r="W378">
        <v>0.57410712451500001</v>
      </c>
      <c r="X378">
        <v>0.52208045129499903</v>
      </c>
      <c r="Y378">
        <v>0.47463962630899997</v>
      </c>
      <c r="Z378" s="142" t="s">
        <v>1675</v>
      </c>
    </row>
    <row r="379" spans="1:26">
      <c r="A379" t="s">
        <v>1311</v>
      </c>
      <c r="B379" t="s">
        <v>1278</v>
      </c>
      <c r="C379" t="s">
        <v>1446</v>
      </c>
      <c r="D379" t="s">
        <v>1690</v>
      </c>
      <c r="E379">
        <v>1.3113329E-2</v>
      </c>
      <c r="F379">
        <v>1.8100884000000001E-2</v>
      </c>
      <c r="G379">
        <v>2.1857571999999999E-2</v>
      </c>
      <c r="H379">
        <v>2.6092489999999999E-2</v>
      </c>
      <c r="I379">
        <v>1.54643199999999E-2</v>
      </c>
      <c r="J379">
        <v>1.9185410999999899E-2</v>
      </c>
      <c r="K379">
        <v>2.6322642E-2</v>
      </c>
      <c r="L379">
        <v>3.2916819E-2</v>
      </c>
      <c r="M379">
        <v>4.0692421999999999E-2</v>
      </c>
      <c r="N379">
        <v>4.8531180999999902E-2</v>
      </c>
      <c r="O379">
        <v>5.3723493599999998E-2</v>
      </c>
      <c r="P379">
        <v>5.6590846100000002E-2</v>
      </c>
      <c r="Q379">
        <v>5.8251121359999998E-2</v>
      </c>
      <c r="R379">
        <v>5.8635007209999999E-2</v>
      </c>
      <c r="S379">
        <v>5.8115306099999903E-2</v>
      </c>
      <c r="T379">
        <v>5.710241831E-2</v>
      </c>
      <c r="U379">
        <v>5.5674910729999999E-2</v>
      </c>
      <c r="V379">
        <v>5.38774599399999E-2</v>
      </c>
      <c r="W379">
        <v>5.1865681640000001E-2</v>
      </c>
      <c r="X379">
        <v>4.9724950390000001E-2</v>
      </c>
      <c r="Y379">
        <v>4.7579930889999997E-2</v>
      </c>
      <c r="Z379" s="142" t="s">
        <v>1675</v>
      </c>
    </row>
    <row r="380" spans="1:26">
      <c r="A380" t="s">
        <v>1311</v>
      </c>
      <c r="B380" t="s">
        <v>1278</v>
      </c>
      <c r="C380" t="s">
        <v>1446</v>
      </c>
      <c r="D380" t="s">
        <v>1689</v>
      </c>
      <c r="E380">
        <v>6.3975741000000001E-3</v>
      </c>
      <c r="F380">
        <v>1.4455610000000001E-2</v>
      </c>
      <c r="G380">
        <v>1.211665E-2</v>
      </c>
      <c r="H380">
        <v>1.5147338E-2</v>
      </c>
      <c r="I380">
        <v>1.1725269999999999E-2</v>
      </c>
      <c r="J380">
        <v>1.4441627E-2</v>
      </c>
      <c r="K380">
        <v>1.9485894E-2</v>
      </c>
      <c r="L380">
        <v>2.3990812E-2</v>
      </c>
      <c r="M380">
        <v>2.9039863999999999E-2</v>
      </c>
      <c r="N380">
        <v>3.3890696999999997E-2</v>
      </c>
      <c r="O380">
        <v>3.7028238499999998E-2</v>
      </c>
      <c r="P380">
        <v>3.8785276110000003E-2</v>
      </c>
      <c r="Q380">
        <v>3.9881755429999999E-2</v>
      </c>
      <c r="R380">
        <v>4.0226683529999897E-2</v>
      </c>
      <c r="S380">
        <v>4.003518214E-2</v>
      </c>
      <c r="T380">
        <v>3.9523012399999898E-2</v>
      </c>
      <c r="U380">
        <v>3.872145699E-2</v>
      </c>
      <c r="V380">
        <v>3.7663823529999897E-2</v>
      </c>
      <c r="W380">
        <v>3.6454503119999898E-2</v>
      </c>
      <c r="X380">
        <v>3.513827446E-2</v>
      </c>
      <c r="Y380">
        <v>3.3790497689999997E-2</v>
      </c>
      <c r="Z380" s="142" t="s">
        <v>1675</v>
      </c>
    </row>
    <row r="381" spans="1:26">
      <c r="A381" t="s">
        <v>1311</v>
      </c>
      <c r="B381" t="s">
        <v>1278</v>
      </c>
      <c r="C381" t="s">
        <v>1446</v>
      </c>
      <c r="D381" t="s">
        <v>1688</v>
      </c>
      <c r="E381">
        <v>0.45200464000000001</v>
      </c>
      <c r="F381">
        <v>0.89627299999999999</v>
      </c>
      <c r="G381">
        <v>0.647364299999999</v>
      </c>
      <c r="H381">
        <v>0.79421070000000005</v>
      </c>
      <c r="I381">
        <v>0.3877005</v>
      </c>
      <c r="J381">
        <v>0.49027999999999999</v>
      </c>
      <c r="K381">
        <v>0.65583597000000005</v>
      </c>
      <c r="L381">
        <v>0.80239678999999997</v>
      </c>
      <c r="M381">
        <v>0.96225854</v>
      </c>
      <c r="N381">
        <v>1.1135271799999999</v>
      </c>
      <c r="O381">
        <v>1.21266894299999</v>
      </c>
      <c r="P381">
        <v>1.27200036979999</v>
      </c>
      <c r="Q381">
        <v>1.3080218633</v>
      </c>
      <c r="R381">
        <v>1.3216842592</v>
      </c>
      <c r="S381">
        <v>1.3194732356000001</v>
      </c>
      <c r="T381">
        <v>1.3070822949000001</v>
      </c>
      <c r="U381">
        <v>1.2854764949999999</v>
      </c>
      <c r="V381">
        <v>1.2553853711</v>
      </c>
      <c r="W381">
        <v>1.2192247465999999</v>
      </c>
      <c r="X381">
        <v>1.17906257849999</v>
      </c>
      <c r="Y381">
        <v>1.13741354509999</v>
      </c>
      <c r="Z381" s="142" t="s">
        <v>1675</v>
      </c>
    </row>
    <row r="382" spans="1:26">
      <c r="A382" t="s">
        <v>1311</v>
      </c>
      <c r="B382" t="s">
        <v>1278</v>
      </c>
      <c r="C382" t="s">
        <v>1446</v>
      </c>
      <c r="D382" t="s">
        <v>1682</v>
      </c>
      <c r="E382">
        <v>1.0460784999999999E-3</v>
      </c>
      <c r="F382">
        <v>1.564022E-3</v>
      </c>
      <c r="G382">
        <v>1.8382439999999999E-3</v>
      </c>
      <c r="H382">
        <v>2.283757E-3</v>
      </c>
      <c r="I382">
        <v>2.2642069999999999E-3</v>
      </c>
      <c r="J382">
        <v>2.7741339999999902E-3</v>
      </c>
      <c r="K382">
        <v>3.8090438000000001E-3</v>
      </c>
      <c r="L382">
        <v>4.7627193E-3</v>
      </c>
      <c r="M382">
        <v>5.8882906999999903E-3</v>
      </c>
      <c r="N382">
        <v>7.0192943000000002E-3</v>
      </c>
      <c r="O382">
        <v>7.7622469600000001E-3</v>
      </c>
      <c r="P382">
        <v>8.1641775199999995E-3</v>
      </c>
      <c r="Q382">
        <v>8.4020376610000006E-3</v>
      </c>
      <c r="R382">
        <v>8.454651132E-3</v>
      </c>
      <c r="S382">
        <v>8.3757314619999999E-3</v>
      </c>
      <c r="T382">
        <v>8.2254669239999901E-3</v>
      </c>
      <c r="U382">
        <v>8.01452798E-3</v>
      </c>
      <c r="V382">
        <v>7.7503358779999997E-3</v>
      </c>
      <c r="W382">
        <v>7.4577132269999999E-3</v>
      </c>
      <c r="X382">
        <v>7.1470293179999901E-3</v>
      </c>
      <c r="Y382">
        <v>6.83578947499999E-3</v>
      </c>
      <c r="Z382" s="142" t="s">
        <v>1675</v>
      </c>
    </row>
    <row r="383" spans="1:26">
      <c r="A383" t="s">
        <v>1311</v>
      </c>
      <c r="B383" t="s">
        <v>1278</v>
      </c>
      <c r="C383" t="s">
        <v>1446</v>
      </c>
      <c r="D383" t="s">
        <v>1681</v>
      </c>
      <c r="E383" s="625">
        <v>6.8882799999999897E-4</v>
      </c>
      <c r="F383">
        <v>1.3566450000000001E-3</v>
      </c>
      <c r="G383">
        <v>1.5264279999999901E-3</v>
      </c>
      <c r="H383">
        <v>1.9745050000000001E-3</v>
      </c>
      <c r="I383">
        <v>2.1978200000000001E-3</v>
      </c>
      <c r="J383">
        <v>2.4130229999999998E-3</v>
      </c>
      <c r="K383">
        <v>3.3758708999999999E-3</v>
      </c>
      <c r="L383">
        <v>4.2603173000000001E-3</v>
      </c>
      <c r="M383">
        <v>5.3433083000000003E-3</v>
      </c>
      <c r="N383">
        <v>6.4284446000000004E-3</v>
      </c>
      <c r="O383">
        <v>7.0979451000000001E-3</v>
      </c>
      <c r="P383">
        <v>7.3868766299999998E-3</v>
      </c>
      <c r="Q383">
        <v>7.5929599010000001E-3</v>
      </c>
      <c r="R383">
        <v>7.6077347399999898E-3</v>
      </c>
      <c r="S383">
        <v>7.4839109799999899E-3</v>
      </c>
      <c r="T383">
        <v>7.2918447100000002E-3</v>
      </c>
      <c r="U383">
        <v>7.0382411799999999E-3</v>
      </c>
      <c r="V383">
        <v>6.7377229500000003E-3</v>
      </c>
      <c r="W383">
        <v>6.4331804199999898E-3</v>
      </c>
      <c r="X383">
        <v>6.1189417399999998E-3</v>
      </c>
      <c r="Y383">
        <v>5.80805161E-3</v>
      </c>
      <c r="Z383" s="142" t="s">
        <v>1675</v>
      </c>
    </row>
    <row r="384" spans="1:26">
      <c r="A384" t="s">
        <v>1311</v>
      </c>
      <c r="B384" t="s">
        <v>1278</v>
      </c>
      <c r="C384" t="s">
        <v>1446</v>
      </c>
      <c r="D384" t="s">
        <v>1680</v>
      </c>
      <c r="E384">
        <v>1.6584188999999999E-2</v>
      </c>
      <c r="F384">
        <v>3.2345113000000002E-2</v>
      </c>
      <c r="G384">
        <v>3.0994825E-2</v>
      </c>
      <c r="H384">
        <v>3.7806139999999898E-2</v>
      </c>
      <c r="I384">
        <v>3.072834E-2</v>
      </c>
      <c r="J384">
        <v>3.8645789999999999E-2</v>
      </c>
      <c r="K384">
        <v>5.2811141999999998E-2</v>
      </c>
      <c r="L384">
        <v>6.5862352999999901E-2</v>
      </c>
      <c r="M384">
        <v>8.1104066000000002E-2</v>
      </c>
      <c r="N384">
        <v>9.6411169000000005E-2</v>
      </c>
      <c r="O384">
        <v>0.1066151986</v>
      </c>
      <c r="P384">
        <v>0.1124002907</v>
      </c>
      <c r="Q384">
        <v>0.11570469160000001</v>
      </c>
      <c r="R384">
        <v>0.11655345881</v>
      </c>
      <c r="S384">
        <v>0.11566832069000001</v>
      </c>
      <c r="T384">
        <v>0.113815571789999</v>
      </c>
      <c r="U384">
        <v>0.111150976359999</v>
      </c>
      <c r="V384">
        <v>0.1077484014</v>
      </c>
      <c r="W384">
        <v>0.10387624695</v>
      </c>
      <c r="X384">
        <v>9.9730097229999995E-2</v>
      </c>
      <c r="Y384">
        <v>9.5560077399999999E-2</v>
      </c>
      <c r="Z384" s="142" t="s">
        <v>1675</v>
      </c>
    </row>
    <row r="385" spans="1:26">
      <c r="A385" t="s">
        <v>1311</v>
      </c>
      <c r="B385" t="s">
        <v>1278</v>
      </c>
      <c r="C385" t="s">
        <v>1446</v>
      </c>
      <c r="D385" t="s">
        <v>1679</v>
      </c>
      <c r="E385">
        <v>8.3636359999999896E-2</v>
      </c>
      <c r="F385">
        <v>0.1274836</v>
      </c>
      <c r="G385">
        <v>0.16820170000000001</v>
      </c>
      <c r="H385">
        <v>0.2013701</v>
      </c>
      <c r="I385">
        <v>0.14683979999999999</v>
      </c>
      <c r="J385">
        <v>0.15818009999999999</v>
      </c>
      <c r="K385">
        <v>0.21717399000000001</v>
      </c>
      <c r="L385">
        <v>0.26916013999999999</v>
      </c>
      <c r="M385">
        <v>0.32970695999999999</v>
      </c>
      <c r="N385">
        <v>0.38696202999999901</v>
      </c>
      <c r="O385">
        <v>0.42030073999999901</v>
      </c>
      <c r="P385">
        <v>0.43324201200000001</v>
      </c>
      <c r="Q385">
        <v>0.44461613439999997</v>
      </c>
      <c r="R385">
        <v>0.446146345</v>
      </c>
      <c r="S385">
        <v>0.44041920200000001</v>
      </c>
      <c r="T385">
        <v>0.43087905299999901</v>
      </c>
      <c r="U385">
        <v>0.41755856999999902</v>
      </c>
      <c r="V385">
        <v>0.40147085599999899</v>
      </c>
      <c r="W385">
        <v>0.38539634499999997</v>
      </c>
      <c r="X385">
        <v>0.36859207399999999</v>
      </c>
      <c r="Y385">
        <v>0.35164046799999998</v>
      </c>
      <c r="Z385" s="142" t="s">
        <v>1675</v>
      </c>
    </row>
    <row r="386" spans="1:26">
      <c r="A386" t="s">
        <v>1311</v>
      </c>
      <c r="B386" t="s">
        <v>1278</v>
      </c>
      <c r="C386" t="s">
        <v>1446</v>
      </c>
      <c r="D386" t="s">
        <v>1678</v>
      </c>
      <c r="E386">
        <v>3.5054453999999999E-2</v>
      </c>
      <c r="F386">
        <v>5.0286677000000002E-2</v>
      </c>
      <c r="G386">
        <v>5.9376669E-2</v>
      </c>
      <c r="H386">
        <v>6.6496367000000001E-2</v>
      </c>
      <c r="I386">
        <v>6.1510314999999899E-2</v>
      </c>
      <c r="J386">
        <v>7.9520822000000005E-2</v>
      </c>
      <c r="K386">
        <v>0.11042766059999901</v>
      </c>
      <c r="L386">
        <v>0.13991066729999899</v>
      </c>
      <c r="M386">
        <v>0.17583815480000001</v>
      </c>
      <c r="N386">
        <v>0.2134730131</v>
      </c>
      <c r="O386">
        <v>0.23924255150000001</v>
      </c>
      <c r="P386">
        <v>0.25400753669999898</v>
      </c>
      <c r="Q386">
        <v>0.26178401578299998</v>
      </c>
      <c r="R386">
        <v>0.26333565748999899</v>
      </c>
      <c r="S386">
        <v>0.26053268027999998</v>
      </c>
      <c r="T386">
        <v>0.25544919174999903</v>
      </c>
      <c r="U386">
        <v>0.248596673049999</v>
      </c>
      <c r="V386">
        <v>0.24008634065000001</v>
      </c>
      <c r="W386">
        <v>0.23044152401999901</v>
      </c>
      <c r="X386">
        <v>0.22026428241000001</v>
      </c>
      <c r="Y386">
        <v>0.21019769585</v>
      </c>
      <c r="Z386" s="142" t="s">
        <v>1675</v>
      </c>
    </row>
    <row r="387" spans="1:26">
      <c r="A387" t="s">
        <v>1311</v>
      </c>
      <c r="B387" t="s">
        <v>1278</v>
      </c>
      <c r="C387" t="s">
        <v>1446</v>
      </c>
      <c r="D387" t="s">
        <v>1676</v>
      </c>
      <c r="E387">
        <v>9.2118510000000001E-2</v>
      </c>
      <c r="F387">
        <v>0.18567465999999999</v>
      </c>
      <c r="G387">
        <v>0.18492184</v>
      </c>
      <c r="H387">
        <v>0.25802447000000001</v>
      </c>
      <c r="I387">
        <v>0.25412477999999999</v>
      </c>
      <c r="J387">
        <v>0.22764507</v>
      </c>
      <c r="K387">
        <v>0.31322327999999999</v>
      </c>
      <c r="L387">
        <v>0.38324201999999902</v>
      </c>
      <c r="M387">
        <v>0.46332761</v>
      </c>
      <c r="N387">
        <v>0.53048271000000002</v>
      </c>
      <c r="O387">
        <v>0.55827199199999999</v>
      </c>
      <c r="P387">
        <v>0.55359201700000005</v>
      </c>
      <c r="Q387">
        <v>0.56498957309999998</v>
      </c>
      <c r="R387">
        <v>0.56350730469999999</v>
      </c>
      <c r="S387">
        <v>0.55185569059999995</v>
      </c>
      <c r="T387">
        <v>0.53522364420000001</v>
      </c>
      <c r="U387">
        <v>0.51232527360000002</v>
      </c>
      <c r="V387">
        <v>0.4860481337</v>
      </c>
      <c r="W387">
        <v>0.46372979539999998</v>
      </c>
      <c r="X387">
        <v>0.44110869049999901</v>
      </c>
      <c r="Y387">
        <v>0.41805866549999898</v>
      </c>
      <c r="Z387" s="142" t="s">
        <v>1675</v>
      </c>
    </row>
    <row r="388" spans="1:26">
      <c r="A388" t="s">
        <v>1311</v>
      </c>
      <c r="B388" t="s">
        <v>1278</v>
      </c>
      <c r="C388" t="s">
        <v>1445</v>
      </c>
      <c r="D388" t="s">
        <v>1690</v>
      </c>
      <c r="E388">
        <v>1.3109139000000001E-2</v>
      </c>
      <c r="F388">
        <v>1.27529239999999E-2</v>
      </c>
      <c r="G388">
        <v>1.48126177999999E-2</v>
      </c>
      <c r="H388">
        <v>1.4732433543000001E-2</v>
      </c>
      <c r="I388">
        <v>1.1397931667E-2</v>
      </c>
      <c r="J388">
        <v>1.1202625624399999E-2</v>
      </c>
      <c r="K388">
        <v>1.0905286678800001E-2</v>
      </c>
      <c r="L388">
        <v>1.04692534111999E-2</v>
      </c>
      <c r="M388">
        <v>9.7916735804999995E-3</v>
      </c>
      <c r="N388">
        <v>8.9418291927999896E-3</v>
      </c>
      <c r="O388">
        <v>8.1653491575999996E-3</v>
      </c>
      <c r="P388">
        <v>7.4893932478819897E-3</v>
      </c>
      <c r="Q388">
        <v>6.81837699184599E-3</v>
      </c>
      <c r="R388">
        <v>6.1514167659799997E-3</v>
      </c>
      <c r="S388">
        <v>5.5390940049839998E-3</v>
      </c>
      <c r="T388">
        <v>5.0043490671749999E-3</v>
      </c>
      <c r="U388">
        <v>4.5336277574249996E-3</v>
      </c>
      <c r="V388">
        <v>4.1043308219559996E-3</v>
      </c>
      <c r="W388">
        <v>3.7105309747219898E-3</v>
      </c>
      <c r="X388">
        <v>3.3581838366799999E-3</v>
      </c>
      <c r="Y388">
        <v>3.04886006055099E-3</v>
      </c>
      <c r="Z388" s="142" t="s">
        <v>1675</v>
      </c>
    </row>
    <row r="389" spans="1:26">
      <c r="A389" t="s">
        <v>1311</v>
      </c>
      <c r="B389" t="s">
        <v>1278</v>
      </c>
      <c r="C389" t="s">
        <v>1445</v>
      </c>
      <c r="D389" t="s">
        <v>1689</v>
      </c>
      <c r="E389">
        <v>5.3549028999999998E-3</v>
      </c>
      <c r="F389">
        <v>5.2120987399999997E-3</v>
      </c>
      <c r="G389">
        <v>6.1397240799999997E-3</v>
      </c>
      <c r="H389">
        <v>6.4480289709999998E-3</v>
      </c>
      <c r="I389">
        <v>5.0666669489999898E-3</v>
      </c>
      <c r="J389">
        <v>5.4132525993999996E-3</v>
      </c>
      <c r="K389">
        <v>5.8468483349999999E-3</v>
      </c>
      <c r="L389">
        <v>6.1860448920999997E-3</v>
      </c>
      <c r="M389">
        <v>6.3615714608999899E-3</v>
      </c>
      <c r="N389">
        <v>6.3827421575999898E-3</v>
      </c>
      <c r="O389">
        <v>6.4052533499000001E-3</v>
      </c>
      <c r="P389">
        <v>6.4579031481500002E-3</v>
      </c>
      <c r="Q389">
        <v>6.4595615325879902E-3</v>
      </c>
      <c r="R389">
        <v>6.3960103196700003E-3</v>
      </c>
      <c r="S389">
        <v>6.2994119185500004E-3</v>
      </c>
      <c r="T389">
        <v>6.2091572995199998E-3</v>
      </c>
      <c r="U389">
        <v>6.1126705821800001E-3</v>
      </c>
      <c r="V389">
        <v>5.9890466247099899E-3</v>
      </c>
      <c r="W389">
        <v>5.8363759988700002E-3</v>
      </c>
      <c r="X389">
        <v>5.6737319683499996E-3</v>
      </c>
      <c r="Y389">
        <v>5.5164848218700003E-3</v>
      </c>
      <c r="Z389" s="142" t="s">
        <v>1675</v>
      </c>
    </row>
    <row r="390" spans="1:26">
      <c r="A390" t="s">
        <v>1311</v>
      </c>
      <c r="B390" t="s">
        <v>1278</v>
      </c>
      <c r="C390" t="s">
        <v>1445</v>
      </c>
      <c r="D390" t="s">
        <v>1688</v>
      </c>
      <c r="E390">
        <v>0.14588632800000001</v>
      </c>
      <c r="F390">
        <v>0.14201766999999901</v>
      </c>
      <c r="G390">
        <v>0.16742713870000001</v>
      </c>
      <c r="H390">
        <v>0.17584658944000001</v>
      </c>
      <c r="I390">
        <v>0.13361734310000001</v>
      </c>
      <c r="J390">
        <v>0.13132842343499901</v>
      </c>
      <c r="K390">
        <v>0.12784248977399901</v>
      </c>
      <c r="L390">
        <v>0.122730718911</v>
      </c>
      <c r="M390">
        <v>0.11478703536</v>
      </c>
      <c r="N390">
        <v>0.104824134276</v>
      </c>
      <c r="O390">
        <v>9.57213905654999E-2</v>
      </c>
      <c r="P390">
        <v>8.7797118821200004E-2</v>
      </c>
      <c r="Q390">
        <v>7.993086586348E-2</v>
      </c>
      <c r="R390">
        <v>7.2112090830920003E-2</v>
      </c>
      <c r="S390">
        <v>6.4933846564449907E-2</v>
      </c>
      <c r="T390">
        <v>5.8665179429679901E-2</v>
      </c>
      <c r="U390">
        <v>5.3146903771400002E-2</v>
      </c>
      <c r="V390">
        <v>4.8114324795899999E-2</v>
      </c>
      <c r="W390">
        <v>4.3497910721200003E-2</v>
      </c>
      <c r="X390">
        <v>3.9367398753869999E-2</v>
      </c>
      <c r="Y390">
        <v>3.5741223527569997E-2</v>
      </c>
      <c r="Z390" s="142" t="s">
        <v>1675</v>
      </c>
    </row>
    <row r="391" spans="1:26">
      <c r="A391" t="s">
        <v>1311</v>
      </c>
      <c r="B391" t="s">
        <v>1278</v>
      </c>
      <c r="C391" t="s">
        <v>1445</v>
      </c>
      <c r="D391" t="s">
        <v>1682</v>
      </c>
      <c r="E391">
        <v>1.82273289E-3</v>
      </c>
      <c r="F391">
        <v>1.6770516499999999E-3</v>
      </c>
      <c r="G391">
        <v>1.9969994019999999E-3</v>
      </c>
      <c r="H391">
        <v>2.0069684649999999E-3</v>
      </c>
      <c r="I391">
        <v>1.6240938509999999E-3</v>
      </c>
      <c r="J391">
        <v>1.7351903683999999E-3</v>
      </c>
      <c r="K391">
        <v>1.8741847135999999E-3</v>
      </c>
      <c r="L391">
        <v>1.9829155546999999E-3</v>
      </c>
      <c r="M391">
        <v>2.0391857054999898E-3</v>
      </c>
      <c r="N391">
        <v>2.04598392744999E-3</v>
      </c>
      <c r="O391">
        <v>2.0532038673599898E-3</v>
      </c>
      <c r="P391">
        <v>2.0700841226540001E-3</v>
      </c>
      <c r="Q391">
        <v>2.0706194118999999E-3</v>
      </c>
      <c r="R391">
        <v>2.0502475513139999E-3</v>
      </c>
      <c r="S391">
        <v>2.019285186145E-3</v>
      </c>
      <c r="T391">
        <v>1.9903563415570001E-3</v>
      </c>
      <c r="U391">
        <v>1.95942908494099E-3</v>
      </c>
      <c r="V391">
        <v>1.9198029619819899E-3</v>
      </c>
      <c r="W391">
        <v>1.8708630587959999E-3</v>
      </c>
      <c r="X391">
        <v>1.81872882509699E-3</v>
      </c>
      <c r="Y391">
        <v>1.7683226574390001E-3</v>
      </c>
      <c r="Z391" s="142" t="s">
        <v>1675</v>
      </c>
    </row>
    <row r="392" spans="1:26">
      <c r="A392" t="s">
        <v>1311</v>
      </c>
      <c r="B392" t="s">
        <v>1278</v>
      </c>
      <c r="C392" t="s">
        <v>1445</v>
      </c>
      <c r="D392" t="s">
        <v>1681</v>
      </c>
      <c r="E392">
        <v>1.65722E-3</v>
      </c>
      <c r="F392">
        <v>1.61309E-3</v>
      </c>
      <c r="G392">
        <v>1.90306E-3</v>
      </c>
      <c r="H392">
        <v>1.9985699999999999E-3</v>
      </c>
      <c r="I392">
        <v>1.6174499999999899E-3</v>
      </c>
      <c r="J392">
        <v>1.7280876042999999E-3</v>
      </c>
      <c r="K392">
        <v>1.8664954912000001E-3</v>
      </c>
      <c r="L392">
        <v>1.9747656967999999E-3</v>
      </c>
      <c r="M392">
        <v>2.0307662460000001E-3</v>
      </c>
      <c r="N392">
        <v>2.0374869119000002E-3</v>
      </c>
      <c r="O392">
        <v>2.0446485611199999E-3</v>
      </c>
      <c r="P392">
        <v>2.0614425695899999E-3</v>
      </c>
      <c r="Q392">
        <v>2.0619641008190002E-3</v>
      </c>
      <c r="R392">
        <v>2.0416697642669998E-3</v>
      </c>
      <c r="S392">
        <v>2.0108320803689998E-3</v>
      </c>
      <c r="T392">
        <v>1.9820169040099902E-3</v>
      </c>
      <c r="U392">
        <v>1.9512174972200001E-3</v>
      </c>
      <c r="V392">
        <v>1.91175090574999E-3</v>
      </c>
      <c r="W392">
        <v>1.863010517791E-3</v>
      </c>
      <c r="X392">
        <v>1.81109265879599E-3</v>
      </c>
      <c r="Y392">
        <v>1.7608930501299999E-3</v>
      </c>
      <c r="Z392" s="142" t="s">
        <v>1675</v>
      </c>
    </row>
    <row r="393" spans="1:26">
      <c r="A393" t="s">
        <v>1311</v>
      </c>
      <c r="B393" t="s">
        <v>1278</v>
      </c>
      <c r="C393" t="s">
        <v>1445</v>
      </c>
      <c r="D393" t="s">
        <v>1680</v>
      </c>
      <c r="E393">
        <v>2.3327100529999999E-2</v>
      </c>
      <c r="F393">
        <v>2.2709246610000001E-2</v>
      </c>
      <c r="G393">
        <v>2.6787779689999999E-2</v>
      </c>
      <c r="H393">
        <v>2.8135173685000001E-2</v>
      </c>
      <c r="I393">
        <v>2.1606386539999901E-2</v>
      </c>
      <c r="J393">
        <v>2.12362874563999E-2</v>
      </c>
      <c r="K393">
        <v>2.0672801454200002E-2</v>
      </c>
      <c r="L393">
        <v>1.9846351765999901E-2</v>
      </c>
      <c r="M393">
        <v>1.85619531401E-2</v>
      </c>
      <c r="N393">
        <v>1.6950964052499899E-2</v>
      </c>
      <c r="O393">
        <v>1.5479057194099999E-2</v>
      </c>
      <c r="P393">
        <v>1.4197713065589999E-2</v>
      </c>
      <c r="Q393">
        <v>1.2925737187603E-2</v>
      </c>
      <c r="R393">
        <v>1.166143832797E-2</v>
      </c>
      <c r="S393">
        <v>1.05006904056599E-2</v>
      </c>
      <c r="T393">
        <v>9.4870393580699999E-3</v>
      </c>
      <c r="U393">
        <v>8.5947164125899991E-3</v>
      </c>
      <c r="V393">
        <v>7.7809352117399998E-3</v>
      </c>
      <c r="W393">
        <v>7.0344128062899899E-3</v>
      </c>
      <c r="X393">
        <v>6.3664938398600001E-3</v>
      </c>
      <c r="Y393">
        <v>5.7801075224500004E-3</v>
      </c>
      <c r="Z393" s="142" t="s">
        <v>1675</v>
      </c>
    </row>
    <row r="394" spans="1:26">
      <c r="A394" t="s">
        <v>1311</v>
      </c>
      <c r="B394" t="s">
        <v>1278</v>
      </c>
      <c r="C394" t="s">
        <v>1445</v>
      </c>
      <c r="D394" t="s">
        <v>1679</v>
      </c>
      <c r="E394">
        <v>6.5083550000000004E-2</v>
      </c>
      <c r="F394">
        <v>6.3121289999999997E-2</v>
      </c>
      <c r="G394">
        <v>7.2610340100000004E-2</v>
      </c>
      <c r="H394">
        <v>7.6220425499999994E-2</v>
      </c>
      <c r="I394">
        <v>5.86403801E-2</v>
      </c>
      <c r="J394">
        <v>5.76347491E-2</v>
      </c>
      <c r="K394">
        <v>5.6104022209999903E-2</v>
      </c>
      <c r="L394">
        <v>5.3859521059999999E-2</v>
      </c>
      <c r="M394">
        <v>5.0370960960000002E-2</v>
      </c>
      <c r="N394">
        <v>4.5996141269E-2</v>
      </c>
      <c r="O394">
        <v>4.2000291478000003E-2</v>
      </c>
      <c r="P394">
        <v>3.8522637500299897E-2</v>
      </c>
      <c r="Q394">
        <v>3.5070669386200001E-2</v>
      </c>
      <c r="R394">
        <v>3.1639702012399899E-2</v>
      </c>
      <c r="S394">
        <v>2.8489962087200001E-2</v>
      </c>
      <c r="T394">
        <v>2.5739402470299998E-2</v>
      </c>
      <c r="U394">
        <v>2.33181102709E-2</v>
      </c>
      <c r="V394">
        <v>2.1109954551900002E-2</v>
      </c>
      <c r="W394">
        <v>1.90843725758E-2</v>
      </c>
      <c r="X394">
        <v>1.7272046575399901E-2</v>
      </c>
      <c r="Y394">
        <v>1.5681004227999999E-2</v>
      </c>
      <c r="Z394" s="142" t="s">
        <v>1675</v>
      </c>
    </row>
    <row r="395" spans="1:26">
      <c r="A395" t="s">
        <v>1311</v>
      </c>
      <c r="B395" t="s">
        <v>1278</v>
      </c>
      <c r="C395" t="s">
        <v>1445</v>
      </c>
      <c r="D395" t="s">
        <v>1678</v>
      </c>
      <c r="E395">
        <v>7.5091685899999996E-2</v>
      </c>
      <c r="F395">
        <v>7.3106014900000002E-2</v>
      </c>
      <c r="G395">
        <v>8.6182568680000002E-2</v>
      </c>
      <c r="H395">
        <v>8.5439359797E-2</v>
      </c>
      <c r="I395">
        <v>6.5697936797999998E-2</v>
      </c>
      <c r="J395">
        <v>6.4572287409499995E-2</v>
      </c>
      <c r="K395">
        <v>6.2858465434199998E-2</v>
      </c>
      <c r="L395">
        <v>6.0345358089939898E-2</v>
      </c>
      <c r="M395">
        <v>5.6439878162869897E-2</v>
      </c>
      <c r="N395">
        <v>5.1541663903649997E-2</v>
      </c>
      <c r="O395">
        <v>4.7066054697679903E-2</v>
      </c>
      <c r="P395">
        <v>4.3169836298821901E-2</v>
      </c>
      <c r="Q395">
        <v>3.9302101023810002E-2</v>
      </c>
      <c r="R395">
        <v>3.5457632287204999E-2</v>
      </c>
      <c r="S395">
        <v>3.1928135736835998E-2</v>
      </c>
      <c r="T395">
        <v>2.8845860481336999E-2</v>
      </c>
      <c r="U395">
        <v>2.6132524542228999E-2</v>
      </c>
      <c r="V395">
        <v>2.3658022818297E-2</v>
      </c>
      <c r="W395">
        <v>2.1388095782007999E-2</v>
      </c>
      <c r="X395">
        <v>1.9357133805758001E-2</v>
      </c>
      <c r="Y395">
        <v>1.7574130797271E-2</v>
      </c>
      <c r="Z395" s="142" t="s">
        <v>1675</v>
      </c>
    </row>
    <row r="396" spans="1:26">
      <c r="A396" t="s">
        <v>1311</v>
      </c>
      <c r="B396" t="s">
        <v>1278</v>
      </c>
      <c r="C396" t="s">
        <v>1445</v>
      </c>
      <c r="D396" t="s">
        <v>1676</v>
      </c>
      <c r="E396">
        <v>1.189633E-2</v>
      </c>
      <c r="F396">
        <v>1.11601499999999E-2</v>
      </c>
      <c r="G396">
        <v>1.1838962999999999E-2</v>
      </c>
      <c r="H396">
        <v>1.2182647E-2</v>
      </c>
      <c r="I396">
        <v>1.001005E-2</v>
      </c>
      <c r="J396">
        <v>9.8665869E-3</v>
      </c>
      <c r="K396">
        <v>1.06058486E-2</v>
      </c>
      <c r="L396">
        <v>1.11707172999999E-2</v>
      </c>
      <c r="M396">
        <v>1.1427683399999999E-2</v>
      </c>
      <c r="N396">
        <v>1.1406991829999999E-2</v>
      </c>
      <c r="O396">
        <v>1.14089698099999E-2</v>
      </c>
      <c r="P396">
        <v>1.1476878029E-2</v>
      </c>
      <c r="Q396">
        <v>1.14597002129999E-2</v>
      </c>
      <c r="R396">
        <v>1.13302548E-2</v>
      </c>
      <c r="S396">
        <v>1.11454508869999E-2</v>
      </c>
      <c r="T396">
        <v>1.0974761186999899E-2</v>
      </c>
      <c r="U396">
        <v>1.0795025668000001E-2</v>
      </c>
      <c r="V396">
        <v>1.0568638841999999E-2</v>
      </c>
      <c r="W396">
        <v>1.02923551199999E-2</v>
      </c>
      <c r="X396">
        <v>9.999740537E-3</v>
      </c>
      <c r="Y396">
        <v>9.7176646189999893E-3</v>
      </c>
      <c r="Z396" s="142" t="s">
        <v>1675</v>
      </c>
    </row>
    <row r="397" spans="1:26">
      <c r="A397" t="s">
        <v>1311</v>
      </c>
      <c r="B397" t="s">
        <v>1278</v>
      </c>
      <c r="C397" t="s">
        <v>1443</v>
      </c>
      <c r="D397" t="s">
        <v>1690</v>
      </c>
      <c r="E397">
        <v>1.7367699999999999E-3</v>
      </c>
      <c r="F397">
        <v>1.68855E-3</v>
      </c>
      <c r="G397">
        <v>1.5653900000000001E-3</v>
      </c>
      <c r="H397" s="625">
        <v>6.4334699999999995E-4</v>
      </c>
      <c r="I397" s="625">
        <v>3.0465199999999998E-4</v>
      </c>
      <c r="J397" s="625">
        <v>3.7440200000000002E-4</v>
      </c>
      <c r="K397" s="625">
        <v>4.4499660000000001E-4</v>
      </c>
      <c r="L397" s="625">
        <v>5.0896410000000002E-4</v>
      </c>
      <c r="M397" s="625">
        <v>5.6431769999999997E-4</v>
      </c>
      <c r="N397" s="625">
        <v>6.1142179999999996E-4</v>
      </c>
      <c r="O397" s="625">
        <v>6.5167339999999999E-4</v>
      </c>
      <c r="P397" s="625">
        <v>6.8744724000000001E-4</v>
      </c>
      <c r="Q397" s="625">
        <v>7.1746840199999901E-4</v>
      </c>
      <c r="R397" s="625">
        <v>7.4210277199999997E-4</v>
      </c>
      <c r="S397" s="625">
        <v>7.6027748999999995E-4</v>
      </c>
      <c r="T397" s="625">
        <v>7.7345889E-4</v>
      </c>
      <c r="U397" s="625">
        <v>7.8116798999999998E-4</v>
      </c>
      <c r="V397" s="625">
        <v>7.8307601999999998E-4</v>
      </c>
      <c r="W397" s="625">
        <v>7.8090727999999905E-4</v>
      </c>
      <c r="X397" s="625">
        <v>7.7614597999999999E-4</v>
      </c>
      <c r="Y397" s="625">
        <v>7.6972338000000004E-4</v>
      </c>
      <c r="Z397" s="142" t="s">
        <v>1675</v>
      </c>
    </row>
    <row r="398" spans="1:26">
      <c r="A398" t="s">
        <v>1311</v>
      </c>
      <c r="B398" t="s">
        <v>1278</v>
      </c>
      <c r="C398" t="s">
        <v>1443</v>
      </c>
      <c r="D398" t="s">
        <v>1689</v>
      </c>
      <c r="E398" s="625">
        <v>9.4369199999999999E-4</v>
      </c>
      <c r="F398">
        <v>1.6774699999999999E-3</v>
      </c>
      <c r="G398">
        <v>1.79228E-3</v>
      </c>
      <c r="H398" s="625">
        <v>5.2279900000000001E-4</v>
      </c>
      <c r="I398" s="625">
        <v>5.3078700000000001E-4</v>
      </c>
      <c r="J398" s="625">
        <v>6.5231000000000002E-4</v>
      </c>
      <c r="K398" s="625">
        <v>7.7530600000000002E-4</v>
      </c>
      <c r="L398" s="625">
        <v>8.8675400000000001E-4</v>
      </c>
      <c r="M398" s="625">
        <v>9.8319700000000011E-4</v>
      </c>
      <c r="N398">
        <v>1.0652617999999999E-3</v>
      </c>
      <c r="O398">
        <v>1.1353913E-3</v>
      </c>
      <c r="P398">
        <v>1.1977214400000001E-3</v>
      </c>
      <c r="Q398">
        <v>1.2500251099999899E-3</v>
      </c>
      <c r="R398">
        <v>1.2929466999999999E-3</v>
      </c>
      <c r="S398">
        <v>1.32461062999999E-3</v>
      </c>
      <c r="T398">
        <v>1.34757672E-3</v>
      </c>
      <c r="U398">
        <v>1.3610090799999999E-3</v>
      </c>
      <c r="V398">
        <v>1.3643332300000001E-3</v>
      </c>
      <c r="W398">
        <v>1.3605546700000001E-3</v>
      </c>
      <c r="X398">
        <v>1.35225629E-3</v>
      </c>
      <c r="Y398">
        <v>1.34106744E-3</v>
      </c>
      <c r="Z398" s="142" t="s">
        <v>1675</v>
      </c>
    </row>
    <row r="399" spans="1:26">
      <c r="A399" t="s">
        <v>1311</v>
      </c>
      <c r="B399" t="s">
        <v>1278</v>
      </c>
      <c r="C399" t="s">
        <v>1443</v>
      </c>
      <c r="D399" t="s">
        <v>1688</v>
      </c>
      <c r="E399">
        <v>8.1855800000000006E-2</v>
      </c>
      <c r="F399">
        <v>0.120292</v>
      </c>
      <c r="G399">
        <v>0.11559899999999999</v>
      </c>
      <c r="H399">
        <v>3.2928899999999997E-2</v>
      </c>
      <c r="I399">
        <v>2.1277299999999999E-2</v>
      </c>
      <c r="J399">
        <v>2.4055139999999999E-2</v>
      </c>
      <c r="K399">
        <v>2.5767890000000002E-2</v>
      </c>
      <c r="L399">
        <v>2.6742060000000002E-2</v>
      </c>
      <c r="M399">
        <v>2.6965980000000001E-2</v>
      </c>
      <c r="N399">
        <v>2.6592239999999899E-2</v>
      </c>
      <c r="O399">
        <v>2.5790513000000001E-2</v>
      </c>
      <c r="P399">
        <v>2.4750564999999999E-2</v>
      </c>
      <c r="Q399">
        <v>2.3510935099999901E-2</v>
      </c>
      <c r="R399">
        <v>2.2157382100000001E-2</v>
      </c>
      <c r="S399">
        <v>2.0753801700000001E-2</v>
      </c>
      <c r="T399">
        <v>1.9352613099999999E-2</v>
      </c>
      <c r="U399">
        <v>1.7986441200000002E-2</v>
      </c>
      <c r="V399">
        <v>1.66599791E-2</v>
      </c>
      <c r="W399">
        <v>1.5412666199999999E-2</v>
      </c>
      <c r="X399">
        <v>1.42614288E-2</v>
      </c>
      <c r="Y399">
        <v>1.32066867999999E-2</v>
      </c>
      <c r="Z399" s="142" t="s">
        <v>1675</v>
      </c>
    </row>
    <row r="400" spans="1:26">
      <c r="A400" t="s">
        <v>1311</v>
      </c>
      <c r="B400" t="s">
        <v>1278</v>
      </c>
      <c r="C400" t="s">
        <v>1443</v>
      </c>
      <c r="D400" t="s">
        <v>1682</v>
      </c>
      <c r="E400" s="625">
        <v>9.4648599999999994E-5</v>
      </c>
      <c r="F400" s="625">
        <v>9.5444200000000003E-5</v>
      </c>
      <c r="G400" s="625">
        <v>1.6077499999999999E-4</v>
      </c>
      <c r="H400" s="625">
        <v>5.0440299999999999E-5</v>
      </c>
      <c r="I400" s="625">
        <v>6.2573100000000006E-5</v>
      </c>
      <c r="J400" s="625">
        <v>7.6899100000000004E-5</v>
      </c>
      <c r="K400" s="625">
        <v>9.1398799999999996E-5</v>
      </c>
      <c r="L400" s="625">
        <v>1.0453720000000001E-4</v>
      </c>
      <c r="M400" s="625">
        <v>1.15906499999999E-4</v>
      </c>
      <c r="N400" s="625">
        <v>1.2558110999999901E-4</v>
      </c>
      <c r="O400" s="625">
        <v>1.3384833999999999E-4</v>
      </c>
      <c r="P400" s="625">
        <v>1.4119615600000001E-4</v>
      </c>
      <c r="Q400" s="625">
        <v>1.4736213299999999E-4</v>
      </c>
      <c r="R400" s="625">
        <v>1.52422098E-4</v>
      </c>
      <c r="S400" s="625">
        <v>1.56154972E-4</v>
      </c>
      <c r="T400" s="625">
        <v>1.58862292999999E-4</v>
      </c>
      <c r="U400" s="625">
        <v>1.60445683999999E-4</v>
      </c>
      <c r="V400" s="625">
        <v>1.60837770999999E-4</v>
      </c>
      <c r="W400" s="625">
        <v>1.6039214099999901E-4</v>
      </c>
      <c r="X400" s="625">
        <v>1.59413899E-4</v>
      </c>
      <c r="Y400" s="625">
        <v>1.58095121E-4</v>
      </c>
      <c r="Z400" s="142" t="s">
        <v>1675</v>
      </c>
    </row>
    <row r="401" spans="1:26">
      <c r="A401" t="s">
        <v>1311</v>
      </c>
      <c r="B401" t="s">
        <v>1278</v>
      </c>
      <c r="C401" t="s">
        <v>1443</v>
      </c>
      <c r="D401" t="s">
        <v>1681</v>
      </c>
      <c r="E401" s="625">
        <v>2.8099999999999999E-5</v>
      </c>
      <c r="F401" s="625">
        <v>2.9980000000000001E-5</v>
      </c>
      <c r="G401" s="625">
        <v>4.9960000000000003E-5</v>
      </c>
      <c r="H401" s="625">
        <v>1.6379999999999999E-5</v>
      </c>
      <c r="I401" s="625">
        <v>2.0319999999999999E-5</v>
      </c>
      <c r="J401" s="625">
        <v>2.4972259999999999E-5</v>
      </c>
      <c r="K401" s="625">
        <v>2.968086E-5</v>
      </c>
      <c r="L401" s="625">
        <v>3.3947379999999998E-5</v>
      </c>
      <c r="M401" s="625">
        <v>3.7639460000000002E-5</v>
      </c>
      <c r="N401" s="625">
        <v>4.0781119999999901E-5</v>
      </c>
      <c r="O401" s="625">
        <v>4.3465926999999899E-5</v>
      </c>
      <c r="P401" s="625">
        <v>4.5852103000000003E-5</v>
      </c>
      <c r="Q401" s="625">
        <v>4.7854435000000003E-5</v>
      </c>
      <c r="R401" s="625">
        <v>4.94975671E-5</v>
      </c>
      <c r="S401" s="625">
        <v>5.0709751199999901E-5</v>
      </c>
      <c r="T401" s="625">
        <v>5.1589029000000003E-5</v>
      </c>
      <c r="U401" s="625">
        <v>5.2103216999999999E-5</v>
      </c>
      <c r="V401" s="625">
        <v>5.22304979999999E-5</v>
      </c>
      <c r="W401" s="625">
        <v>5.2085844000000002E-5</v>
      </c>
      <c r="X401" s="625">
        <v>5.1768082999999997E-5</v>
      </c>
      <c r="Y401" s="625">
        <v>5.1339796999999998E-5</v>
      </c>
      <c r="Z401" s="142" t="s">
        <v>1675</v>
      </c>
    </row>
    <row r="402" spans="1:26">
      <c r="A402" t="s">
        <v>1311</v>
      </c>
      <c r="B402" t="s">
        <v>1278</v>
      </c>
      <c r="C402" t="s">
        <v>1443</v>
      </c>
      <c r="D402" t="s">
        <v>1680</v>
      </c>
      <c r="E402">
        <v>1.8930900000000001E-3</v>
      </c>
      <c r="F402">
        <v>3.0856899999999999E-3</v>
      </c>
      <c r="G402">
        <v>3.7084399999999999E-3</v>
      </c>
      <c r="H402">
        <v>1.06612E-3</v>
      </c>
      <c r="I402">
        <v>1.0101999999999999E-3</v>
      </c>
      <c r="J402">
        <v>1.142087E-3</v>
      </c>
      <c r="K402">
        <v>1.223404E-3</v>
      </c>
      <c r="L402">
        <v>1.269657E-3</v>
      </c>
      <c r="M402">
        <v>1.2802880000000001E-3</v>
      </c>
      <c r="N402">
        <v>1.2625431999999999E-3</v>
      </c>
      <c r="O402">
        <v>1.2244803999999999E-3</v>
      </c>
      <c r="P402">
        <v>1.1751054800000001E-3</v>
      </c>
      <c r="Q402">
        <v>1.11625176E-3</v>
      </c>
      <c r="R402">
        <v>1.05198796E-3</v>
      </c>
      <c r="S402" s="625">
        <v>9.853466E-4</v>
      </c>
      <c r="T402" s="625">
        <v>9.1882122999999995E-4</v>
      </c>
      <c r="U402" s="625">
        <v>8.5396034999999997E-4</v>
      </c>
      <c r="V402" s="625">
        <v>7.9098206999999904E-4</v>
      </c>
      <c r="W402" s="625">
        <v>7.3176141000000003E-4</v>
      </c>
      <c r="X402" s="625">
        <v>6.7710323000000003E-4</v>
      </c>
      <c r="Y402" s="625">
        <v>6.2702644999999997E-4</v>
      </c>
      <c r="Z402" s="142" t="s">
        <v>1675</v>
      </c>
    </row>
    <row r="403" spans="1:26">
      <c r="A403" t="s">
        <v>1311</v>
      </c>
      <c r="B403" t="s">
        <v>1278</v>
      </c>
      <c r="C403" t="s">
        <v>1443</v>
      </c>
      <c r="D403" t="s">
        <v>1679</v>
      </c>
      <c r="E403">
        <v>1.13794E-2</v>
      </c>
      <c r="F403">
        <v>1.00111E-2</v>
      </c>
      <c r="G403">
        <v>1.8561500000000002E-2</v>
      </c>
      <c r="H403">
        <v>5.4602899999999996E-3</v>
      </c>
      <c r="I403">
        <v>3.4880000000000002E-3</v>
      </c>
      <c r="J403">
        <v>3.943368E-3</v>
      </c>
      <c r="K403">
        <v>4.2241409999999998E-3</v>
      </c>
      <c r="L403">
        <v>4.3838380000000001E-3</v>
      </c>
      <c r="M403">
        <v>4.4205440000000002E-3</v>
      </c>
      <c r="N403">
        <v>4.359267E-3</v>
      </c>
      <c r="O403">
        <v>4.2278467999999998E-3</v>
      </c>
      <c r="P403">
        <v>4.0573711000000002E-3</v>
      </c>
      <c r="Q403">
        <v>3.8541562699999999E-3</v>
      </c>
      <c r="R403">
        <v>3.6322714299999999E-3</v>
      </c>
      <c r="S403">
        <v>3.4021793599999998E-3</v>
      </c>
      <c r="T403">
        <v>3.1724805299999902E-3</v>
      </c>
      <c r="U403">
        <v>2.9485275800000001E-3</v>
      </c>
      <c r="V403">
        <v>2.7310781000000001E-3</v>
      </c>
      <c r="W403">
        <v>2.5266057899999998E-3</v>
      </c>
      <c r="X403">
        <v>2.3378831099999998E-3</v>
      </c>
      <c r="Y403">
        <v>2.1649791900000001E-3</v>
      </c>
      <c r="Z403" s="142" t="s">
        <v>1675</v>
      </c>
    </row>
    <row r="404" spans="1:26">
      <c r="A404" t="s">
        <v>1311</v>
      </c>
      <c r="B404" t="s">
        <v>1278</v>
      </c>
      <c r="C404" t="s">
        <v>1443</v>
      </c>
      <c r="D404" t="s">
        <v>1678</v>
      </c>
      <c r="E404">
        <v>2.4510999999999999E-3</v>
      </c>
      <c r="F404">
        <v>2.4725300000000001E-3</v>
      </c>
      <c r="G404">
        <v>2.8454999999999999E-3</v>
      </c>
      <c r="H404" s="625">
        <v>9.4564900000000001E-4</v>
      </c>
      <c r="I404" s="625">
        <v>7.8147600000000002E-4</v>
      </c>
      <c r="J404" s="625">
        <v>9.6039400000000005E-4</v>
      </c>
      <c r="K404">
        <v>1.141481E-3</v>
      </c>
      <c r="L404">
        <v>1.305568E-3</v>
      </c>
      <c r="M404">
        <v>1.447558E-3</v>
      </c>
      <c r="N404">
        <v>1.5683851999999999E-3</v>
      </c>
      <c r="O404">
        <v>1.671634E-3</v>
      </c>
      <c r="P404">
        <v>1.7634023700000001E-3</v>
      </c>
      <c r="Q404">
        <v>1.84040897999999E-3</v>
      </c>
      <c r="R404">
        <v>1.9036017799999999E-3</v>
      </c>
      <c r="S404">
        <v>1.95021997E-3</v>
      </c>
      <c r="T404">
        <v>1.9840350600000001E-3</v>
      </c>
      <c r="U404">
        <v>2.0038093899999998E-3</v>
      </c>
      <c r="V404">
        <v>2.0087043799999998E-3</v>
      </c>
      <c r="W404">
        <v>2.0031424199999999E-3</v>
      </c>
      <c r="X404">
        <v>1.99092341E-3</v>
      </c>
      <c r="Y404">
        <v>1.97444989E-3</v>
      </c>
      <c r="Z404" s="142" t="s">
        <v>1675</v>
      </c>
    </row>
    <row r="405" spans="1:26">
      <c r="A405" t="s">
        <v>1311</v>
      </c>
      <c r="B405" t="s">
        <v>1278</v>
      </c>
      <c r="C405" t="s">
        <v>1443</v>
      </c>
      <c r="D405" t="s">
        <v>1676</v>
      </c>
      <c r="E405">
        <v>2.3898200000000001E-2</v>
      </c>
      <c r="F405">
        <v>2.6931799999999999E-2</v>
      </c>
      <c r="G405">
        <v>5.8838799999999997E-2</v>
      </c>
      <c r="H405">
        <v>1.6653500000000002E-2</v>
      </c>
      <c r="I405">
        <v>2.2268E-2</v>
      </c>
      <c r="J405">
        <v>2.5175159999999999E-2</v>
      </c>
      <c r="K405">
        <v>2.6967660000000001E-2</v>
      </c>
      <c r="L405">
        <v>2.7987189999999999E-2</v>
      </c>
      <c r="M405">
        <v>2.822152E-2</v>
      </c>
      <c r="N405">
        <v>2.783035E-2</v>
      </c>
      <c r="O405">
        <v>2.6991329000000001E-2</v>
      </c>
      <c r="P405">
        <v>2.5902946999999999E-2</v>
      </c>
      <c r="Q405">
        <v>2.4605605900000001E-2</v>
      </c>
      <c r="R405">
        <v>2.3189036100000001E-2</v>
      </c>
      <c r="S405">
        <v>2.17200938E-2</v>
      </c>
      <c r="T405">
        <v>2.02536626E-2</v>
      </c>
      <c r="U405">
        <v>1.8823903199999999E-2</v>
      </c>
      <c r="V405">
        <v>1.74356741E-2</v>
      </c>
      <c r="W405">
        <v>1.6130289199999901E-2</v>
      </c>
      <c r="X405">
        <v>1.4925439699999999E-2</v>
      </c>
      <c r="Y405">
        <v>1.38215901E-2</v>
      </c>
      <c r="Z405" s="142" t="s">
        <v>1675</v>
      </c>
    </row>
    <row r="406" spans="1:26">
      <c r="A406" t="s">
        <v>1311</v>
      </c>
      <c r="B406" t="s">
        <v>1278</v>
      </c>
      <c r="C406" t="s">
        <v>1342</v>
      </c>
      <c r="D406" t="s">
        <v>1689</v>
      </c>
      <c r="E406">
        <v>0</v>
      </c>
      <c r="F406">
        <v>0</v>
      </c>
      <c r="G406">
        <v>0</v>
      </c>
      <c r="H406">
        <v>0</v>
      </c>
      <c r="I406">
        <v>0</v>
      </c>
      <c r="J406" s="625">
        <v>5.8115399999999996E-6</v>
      </c>
      <c r="K406" s="625">
        <v>5.4531370000000002E-5</v>
      </c>
      <c r="L406" s="625">
        <v>1.0542943E-4</v>
      </c>
      <c r="M406" s="625">
        <v>1.71151169999999E-4</v>
      </c>
      <c r="N406" s="625">
        <v>2.8378783999999998E-4</v>
      </c>
      <c r="O406" s="625">
        <v>4.81589559999999E-4</v>
      </c>
      <c r="P406" s="625">
        <v>8.0933058999999995E-4</v>
      </c>
      <c r="Q406">
        <v>1.17847847E-3</v>
      </c>
      <c r="R406">
        <v>1.5114417019999899E-3</v>
      </c>
      <c r="S406">
        <v>1.82717931699999E-3</v>
      </c>
      <c r="T406">
        <v>2.0797144790000001E-3</v>
      </c>
      <c r="U406">
        <v>2.3694743819999901E-3</v>
      </c>
      <c r="V406">
        <v>2.7171557830000001E-3</v>
      </c>
      <c r="W406">
        <v>3.1071465959999901E-3</v>
      </c>
      <c r="X406">
        <v>3.5155574849999901E-3</v>
      </c>
      <c r="Y406">
        <v>3.9197421859999996E-3</v>
      </c>
      <c r="Z406" s="142" t="s">
        <v>1675</v>
      </c>
    </row>
    <row r="407" spans="1:26">
      <c r="A407" t="s">
        <v>1311</v>
      </c>
      <c r="B407" t="s">
        <v>1278</v>
      </c>
      <c r="C407" t="s">
        <v>1342</v>
      </c>
      <c r="D407" t="s">
        <v>1688</v>
      </c>
      <c r="E407">
        <v>0</v>
      </c>
      <c r="F407" s="625">
        <v>4.2695899999999999E-5</v>
      </c>
      <c r="G407" s="625">
        <v>8.8213499999999998E-5</v>
      </c>
      <c r="H407" s="625">
        <v>2.52898899999999E-4</v>
      </c>
      <c r="I407" s="625">
        <v>8.6436049999999995E-4</v>
      </c>
      <c r="J407">
        <v>1.30669388E-3</v>
      </c>
      <c r="K407">
        <v>1.8261798399999999E-3</v>
      </c>
      <c r="L407">
        <v>2.14177215E-3</v>
      </c>
      <c r="M407">
        <v>2.3993702099999901E-3</v>
      </c>
      <c r="N407">
        <v>2.80721893E-3</v>
      </c>
      <c r="O407">
        <v>3.5024660699999998E-3</v>
      </c>
      <c r="P407">
        <v>4.5446240679999899E-3</v>
      </c>
      <c r="Q407">
        <v>5.4331212319999999E-3</v>
      </c>
      <c r="R407">
        <v>5.9670722329999999E-3</v>
      </c>
      <c r="S407">
        <v>6.33200248999999E-3</v>
      </c>
      <c r="T407">
        <v>6.4114146699999998E-3</v>
      </c>
      <c r="U407">
        <v>6.5329306579999897E-3</v>
      </c>
      <c r="V407">
        <v>6.7313594069999998E-3</v>
      </c>
      <c r="W407">
        <v>6.9591739059999998E-3</v>
      </c>
      <c r="X407">
        <v>7.1740821500000003E-3</v>
      </c>
      <c r="Y407">
        <v>7.3440780349999903E-3</v>
      </c>
      <c r="Z407" s="142" t="s">
        <v>1675</v>
      </c>
    </row>
    <row r="408" spans="1:26">
      <c r="A408" t="s">
        <v>1311</v>
      </c>
      <c r="B408" t="s">
        <v>1278</v>
      </c>
      <c r="C408" t="s">
        <v>1342</v>
      </c>
      <c r="D408" t="s">
        <v>1682</v>
      </c>
      <c r="E408">
        <v>0</v>
      </c>
      <c r="F408" s="625">
        <v>4.2695899999999998E-7</v>
      </c>
      <c r="G408" s="625">
        <v>8.82135E-7</v>
      </c>
      <c r="H408" s="625">
        <v>2.5289890000000002E-6</v>
      </c>
      <c r="I408" s="625">
        <v>8.6436050000000001E-6</v>
      </c>
      <c r="J408" s="625">
        <v>1.42041865E-5</v>
      </c>
      <c r="K408" s="625">
        <v>2.20259258E-5</v>
      </c>
      <c r="L408" s="625">
        <v>2.8469383100000001E-5</v>
      </c>
      <c r="M408" s="625">
        <v>3.50684891E-5</v>
      </c>
      <c r="N408" s="625">
        <v>4.5079000499999903E-5</v>
      </c>
      <c r="O408" s="625">
        <v>6.1809506199999998E-5</v>
      </c>
      <c r="P408" s="625">
        <v>8.8158575799999998E-5</v>
      </c>
      <c r="Q408" s="625">
        <v>1.1579620125E-4</v>
      </c>
      <c r="R408" s="625">
        <v>1.39578572679999E-4</v>
      </c>
      <c r="S408" s="625">
        <v>1.6200478000999999E-4</v>
      </c>
      <c r="T408" s="625">
        <v>1.7896341813E-4</v>
      </c>
      <c r="U408" s="625">
        <v>1.981615122E-4</v>
      </c>
      <c r="V408" s="625">
        <v>2.2097595266E-4</v>
      </c>
      <c r="W408" s="625">
        <v>2.4625881709999998E-4</v>
      </c>
      <c r="X408" s="625">
        <v>2.726831928E-4</v>
      </c>
      <c r="Y408" s="625">
        <v>2.989441902E-4</v>
      </c>
      <c r="Z408" s="142" t="s">
        <v>1675</v>
      </c>
    </row>
    <row r="409" spans="1:26">
      <c r="A409" t="s">
        <v>1311</v>
      </c>
      <c r="B409" t="s">
        <v>1278</v>
      </c>
      <c r="C409" t="s">
        <v>1342</v>
      </c>
      <c r="D409" t="s">
        <v>1680</v>
      </c>
      <c r="E409">
        <v>0</v>
      </c>
      <c r="F409" s="625">
        <v>4.2695899999999998E-7</v>
      </c>
      <c r="G409" s="625">
        <v>8.82135E-7</v>
      </c>
      <c r="H409" s="625">
        <v>2.5289890000000002E-6</v>
      </c>
      <c r="I409" s="625">
        <v>8.6436050000000001E-6</v>
      </c>
      <c r="J409" s="625">
        <v>1.30669388E-5</v>
      </c>
      <c r="K409" s="625">
        <v>1.8261798399999999E-5</v>
      </c>
      <c r="L409" s="625">
        <v>2.1417721499999999E-5</v>
      </c>
      <c r="M409" s="625">
        <v>2.3993702099999899E-5</v>
      </c>
      <c r="N409" s="625">
        <v>2.80721893E-5</v>
      </c>
      <c r="O409" s="625">
        <v>3.5024660700000002E-5</v>
      </c>
      <c r="P409" s="625">
        <v>4.5446240679999901E-5</v>
      </c>
      <c r="Q409" s="625">
        <v>5.4331212319999898E-5</v>
      </c>
      <c r="R409" s="625">
        <v>5.9670722330000002E-5</v>
      </c>
      <c r="S409" s="625">
        <v>6.4801888729999998E-5</v>
      </c>
      <c r="T409" s="625">
        <v>7.1585357589999901E-5</v>
      </c>
      <c r="U409" s="625">
        <v>7.9264658579999894E-5</v>
      </c>
      <c r="V409" s="625">
        <v>8.8390360700000005E-5</v>
      </c>
      <c r="W409" s="625">
        <v>9.8503551339999997E-5</v>
      </c>
      <c r="X409" s="625">
        <v>1.09073334779999E-4</v>
      </c>
      <c r="Y409" s="625">
        <v>1.1957771644E-4</v>
      </c>
      <c r="Z409" s="142" t="s">
        <v>1675</v>
      </c>
    </row>
    <row r="410" spans="1:26">
      <c r="A410" t="s">
        <v>1311</v>
      </c>
      <c r="B410" t="s">
        <v>1278</v>
      </c>
      <c r="C410" t="s">
        <v>1342</v>
      </c>
      <c r="D410" t="s">
        <v>1679</v>
      </c>
      <c r="E410">
        <v>0</v>
      </c>
      <c r="F410" s="625">
        <v>4.2695899999999999E-5</v>
      </c>
      <c r="G410" s="625">
        <v>8.8213499999999998E-5</v>
      </c>
      <c r="H410" s="625">
        <v>2.52898899999999E-4</v>
      </c>
      <c r="I410" s="625">
        <v>8.6436049999999995E-4</v>
      </c>
      <c r="J410">
        <v>1.30669388E-3</v>
      </c>
      <c r="K410">
        <v>1.8261798399999999E-3</v>
      </c>
      <c r="L410">
        <v>2.14177215E-3</v>
      </c>
      <c r="M410">
        <v>2.3993702099999901E-3</v>
      </c>
      <c r="N410">
        <v>2.80721893E-3</v>
      </c>
      <c r="O410">
        <v>3.5024660699999998E-3</v>
      </c>
      <c r="P410">
        <v>4.76056370999999E-3</v>
      </c>
      <c r="Q410">
        <v>6.252995079E-3</v>
      </c>
      <c r="R410">
        <v>7.5372434319999904E-3</v>
      </c>
      <c r="S410">
        <v>8.74825802E-3</v>
      </c>
      <c r="T410">
        <v>9.6640251180000001E-3</v>
      </c>
      <c r="U410">
        <v>1.0700727487E-2</v>
      </c>
      <c r="V410">
        <v>1.1932701263999999E-2</v>
      </c>
      <c r="W410">
        <v>1.32979804759999E-2</v>
      </c>
      <c r="X410">
        <v>1.472488668E-2</v>
      </c>
      <c r="Y410">
        <v>1.6142992395E-2</v>
      </c>
      <c r="Z410" s="142" t="s">
        <v>1675</v>
      </c>
    </row>
    <row r="411" spans="1:26">
      <c r="A411" t="s">
        <v>1311</v>
      </c>
      <c r="B411" t="s">
        <v>1278</v>
      </c>
      <c r="C411" t="s">
        <v>1342</v>
      </c>
      <c r="D411" t="s">
        <v>1676</v>
      </c>
      <c r="E411">
        <v>0</v>
      </c>
      <c r="F411" s="625">
        <v>4.2695899999999999E-5</v>
      </c>
      <c r="G411" s="625">
        <v>8.8213499999999998E-5</v>
      </c>
      <c r="H411" s="625">
        <v>2.52898899999999E-4</v>
      </c>
      <c r="I411" s="625">
        <v>8.6436049999999995E-4</v>
      </c>
      <c r="J411">
        <v>1.30669388E-3</v>
      </c>
      <c r="K411">
        <v>1.8261798399999999E-3</v>
      </c>
      <c r="L411">
        <v>2.14177215E-3</v>
      </c>
      <c r="M411">
        <v>2.6301373700000001E-3</v>
      </c>
      <c r="N411">
        <v>3.3809242799999902E-3</v>
      </c>
      <c r="O411">
        <v>4.6357131599999999E-3</v>
      </c>
      <c r="P411">
        <v>6.6118908099999998E-3</v>
      </c>
      <c r="Q411">
        <v>8.6847190730000006E-3</v>
      </c>
      <c r="R411">
        <v>1.04684010769999E-2</v>
      </c>
      <c r="S411">
        <v>1.2150358692999999E-2</v>
      </c>
      <c r="T411">
        <v>1.34222548929999E-2</v>
      </c>
      <c r="U411">
        <v>1.4862117222999899E-2</v>
      </c>
      <c r="V411">
        <v>1.6573193923999901E-2</v>
      </c>
      <c r="W411">
        <v>1.8469418841999999E-2</v>
      </c>
      <c r="X411">
        <v>2.0451236938000002E-2</v>
      </c>
      <c r="Y411">
        <v>2.2420810728E-2</v>
      </c>
      <c r="Z411" s="142" t="s">
        <v>1675</v>
      </c>
    </row>
    <row r="412" spans="1:26">
      <c r="A412" t="s">
        <v>1311</v>
      </c>
      <c r="B412" t="s">
        <v>1278</v>
      </c>
      <c r="C412" t="s">
        <v>1442</v>
      </c>
      <c r="D412" t="s">
        <v>1694</v>
      </c>
      <c r="E412">
        <v>0</v>
      </c>
      <c r="F412" s="625">
        <v>2.17145E-4</v>
      </c>
      <c r="G412">
        <v>1.81369E-3</v>
      </c>
      <c r="H412" s="625">
        <v>6.6656099999999998E-4</v>
      </c>
      <c r="I412">
        <v>2.09997E-3</v>
      </c>
      <c r="J412">
        <v>3.1885899999999998E-3</v>
      </c>
      <c r="K412">
        <v>4.3712200000000003E-3</v>
      </c>
      <c r="L412">
        <v>5.5954400000000001E-3</v>
      </c>
      <c r="M412">
        <v>6.7568100000000002E-3</v>
      </c>
      <c r="N412">
        <v>7.7820700000000003E-3</v>
      </c>
      <c r="O412">
        <v>8.7505399999999994E-3</v>
      </c>
      <c r="P412">
        <v>9.6358099999999999E-3</v>
      </c>
      <c r="Q412">
        <v>1.04504E-2</v>
      </c>
      <c r="R412">
        <v>1.1308199999999999E-2</v>
      </c>
      <c r="S412">
        <v>1.23888E-2</v>
      </c>
      <c r="T412">
        <v>1.40777E-2</v>
      </c>
      <c r="U412">
        <v>1.6819199999999999E-2</v>
      </c>
      <c r="V412">
        <v>2.1225299999999999E-2</v>
      </c>
      <c r="W412">
        <v>2.80089E-2</v>
      </c>
      <c r="X412">
        <v>3.4618200000000002E-2</v>
      </c>
      <c r="Y412">
        <v>2.9427499999999999E-2</v>
      </c>
      <c r="Z412" s="142" t="s">
        <v>1683</v>
      </c>
    </row>
    <row r="413" spans="1:26">
      <c r="A413" t="s">
        <v>1311</v>
      </c>
      <c r="B413" t="s">
        <v>1278</v>
      </c>
      <c r="C413" t="s">
        <v>1442</v>
      </c>
      <c r="D413" t="s">
        <v>1687</v>
      </c>
      <c r="E413">
        <v>0</v>
      </c>
      <c r="F413">
        <v>1.2735299999999999E-3</v>
      </c>
      <c r="G413">
        <v>8.2487099999999994E-3</v>
      </c>
      <c r="H413">
        <v>3.0315300000000002E-3</v>
      </c>
      <c r="I413">
        <v>3.6402000000000001E-3</v>
      </c>
      <c r="J413">
        <v>5.3405900000000001E-3</v>
      </c>
      <c r="K413">
        <v>7.0248100000000003E-3</v>
      </c>
      <c r="L413">
        <v>8.9922000000000005E-3</v>
      </c>
      <c r="M413">
        <v>1.08586E-2</v>
      </c>
      <c r="N413">
        <v>1.25062E-2</v>
      </c>
      <c r="O413">
        <v>1.40626E-2</v>
      </c>
      <c r="P413">
        <v>1.54853E-2</v>
      </c>
      <c r="Q413">
        <v>1.67945E-2</v>
      </c>
      <c r="R413">
        <v>1.8172899999999999E-2</v>
      </c>
      <c r="S413">
        <v>1.99096E-2</v>
      </c>
      <c r="T413">
        <v>2.2623600000000001E-2</v>
      </c>
      <c r="U413">
        <v>2.7029399999999999E-2</v>
      </c>
      <c r="V413">
        <v>3.4110300000000003E-2</v>
      </c>
      <c r="W413">
        <v>4.5011900000000001E-2</v>
      </c>
      <c r="X413">
        <v>5.5633500000000002E-2</v>
      </c>
      <c r="Y413">
        <v>4.7291600000000003E-2</v>
      </c>
      <c r="Z413" s="142" t="s">
        <v>1683</v>
      </c>
    </row>
    <row r="414" spans="1:26">
      <c r="A414" t="s">
        <v>1311</v>
      </c>
      <c r="B414" t="s">
        <v>1278</v>
      </c>
      <c r="C414" t="s">
        <v>1442</v>
      </c>
      <c r="D414" t="s">
        <v>1693</v>
      </c>
      <c r="E414">
        <v>0</v>
      </c>
      <c r="F414" s="625">
        <v>2.6704099999999998E-4</v>
      </c>
      <c r="G414">
        <v>1.9675299999999999E-3</v>
      </c>
      <c r="H414" s="625">
        <v>7.2309700000000002E-4</v>
      </c>
      <c r="I414">
        <v>2.2755800000000001E-3</v>
      </c>
      <c r="J414">
        <v>3.4540199999999999E-3</v>
      </c>
      <c r="K414">
        <v>4.7331700000000001E-3</v>
      </c>
      <c r="L414">
        <v>6.0587599999999998E-3</v>
      </c>
      <c r="M414">
        <v>7.3162899999999996E-3</v>
      </c>
      <c r="N414">
        <v>8.4264400000000003E-3</v>
      </c>
      <c r="O414">
        <v>9.4751100000000001E-3</v>
      </c>
      <c r="P414">
        <v>1.0433700000000001E-2</v>
      </c>
      <c r="Q414">
        <v>1.1315800000000001E-2</v>
      </c>
      <c r="R414">
        <v>1.22445E-2</v>
      </c>
      <c r="S414">
        <v>1.34147E-2</v>
      </c>
      <c r="T414">
        <v>1.52433E-2</v>
      </c>
      <c r="U414">
        <v>1.82119E-2</v>
      </c>
      <c r="V414">
        <v>2.2982800000000001E-2</v>
      </c>
      <c r="W414">
        <v>3.03281E-2</v>
      </c>
      <c r="X414">
        <v>3.7484700000000003E-2</v>
      </c>
      <c r="Y414">
        <v>3.1864099999999999E-2</v>
      </c>
      <c r="Z414" s="142" t="s">
        <v>1683</v>
      </c>
    </row>
    <row r="415" spans="1:26">
      <c r="A415" t="s">
        <v>1311</v>
      </c>
      <c r="B415" t="s">
        <v>1278</v>
      </c>
      <c r="C415" t="s">
        <v>1442</v>
      </c>
      <c r="D415" t="s">
        <v>1692</v>
      </c>
      <c r="E415">
        <v>0</v>
      </c>
      <c r="F415" s="625">
        <v>1.8171999999999999E-6</v>
      </c>
      <c r="G415" s="625">
        <v>2.7412000000000001E-6</v>
      </c>
      <c r="H415" s="625">
        <v>1.0074000000000001E-6</v>
      </c>
      <c r="I415" s="625">
        <v>1.2096700000000001E-6</v>
      </c>
      <c r="J415" s="625">
        <v>1.7747200000000001E-6</v>
      </c>
      <c r="K415" s="625">
        <v>2.3344E-6</v>
      </c>
      <c r="L415" s="625">
        <v>2.9881799999999999E-6</v>
      </c>
      <c r="M415" s="625">
        <v>3.6083900000000002E-6</v>
      </c>
      <c r="N415" s="625">
        <v>4.15592E-6</v>
      </c>
      <c r="O415" s="625">
        <v>4.6731199999999999E-6</v>
      </c>
      <c r="P415" s="625">
        <v>5.1458799999999996E-6</v>
      </c>
      <c r="Q415" s="625">
        <v>5.5809299999999998E-6</v>
      </c>
      <c r="R415" s="625">
        <v>6.0389900000000003E-6</v>
      </c>
      <c r="S415" s="625">
        <v>6.6161099999999999E-6</v>
      </c>
      <c r="T415" s="625">
        <v>7.5179999999999998E-6</v>
      </c>
      <c r="U415" s="625">
        <v>8.9820899999999992E-6</v>
      </c>
      <c r="V415" s="625">
        <v>1.1335099999999999E-5</v>
      </c>
      <c r="W415" s="625">
        <v>1.4957799999999999E-5</v>
      </c>
      <c r="X415" s="625">
        <v>1.8487399999999999E-5</v>
      </c>
      <c r="Y415" s="625">
        <v>1.5715399999999999E-5</v>
      </c>
      <c r="Z415" s="142" t="s">
        <v>1683</v>
      </c>
    </row>
    <row r="416" spans="1:26">
      <c r="A416" t="s">
        <v>1311</v>
      </c>
      <c r="B416" t="s">
        <v>1278</v>
      </c>
      <c r="C416" t="s">
        <v>1442</v>
      </c>
      <c r="D416" t="s">
        <v>1691</v>
      </c>
      <c r="E416">
        <v>0</v>
      </c>
      <c r="F416" s="625">
        <v>1.9437400000000001E-5</v>
      </c>
      <c r="G416" s="625">
        <v>1.42958E-4</v>
      </c>
      <c r="H416" s="625">
        <v>5.25391E-5</v>
      </c>
      <c r="I416" s="625">
        <v>1.6572099999999999E-4</v>
      </c>
      <c r="J416" s="625">
        <v>2.5172699999999998E-4</v>
      </c>
      <c r="K416" s="625">
        <v>3.4524300000000001E-4</v>
      </c>
      <c r="L416" s="625">
        <v>4.4193299999999999E-4</v>
      </c>
      <c r="M416" s="625">
        <v>5.3365900000000002E-4</v>
      </c>
      <c r="N416" s="625">
        <v>6.1463499999999999E-4</v>
      </c>
      <c r="O416" s="625">
        <v>6.9112600000000002E-4</v>
      </c>
      <c r="P416" s="625">
        <v>7.6104500000000002E-4</v>
      </c>
      <c r="Q416" s="625">
        <v>8.2538499999999999E-4</v>
      </c>
      <c r="R416" s="625">
        <v>8.9313000000000001E-4</v>
      </c>
      <c r="S416" s="625">
        <v>9.7848199999999992E-4</v>
      </c>
      <c r="T416">
        <v>1.11187E-3</v>
      </c>
      <c r="U416">
        <v>1.3284E-3</v>
      </c>
      <c r="V416">
        <v>1.67639E-3</v>
      </c>
      <c r="W416">
        <v>2.2121699999999998E-3</v>
      </c>
      <c r="X416">
        <v>2.7341800000000001E-3</v>
      </c>
      <c r="Y416">
        <v>2.3242100000000002E-3</v>
      </c>
      <c r="Z416" s="142" t="s">
        <v>1683</v>
      </c>
    </row>
    <row r="417" spans="1:26">
      <c r="A417" t="s">
        <v>1311</v>
      </c>
      <c r="B417" t="s">
        <v>1278</v>
      </c>
      <c r="C417" t="s">
        <v>1441</v>
      </c>
      <c r="D417" t="s">
        <v>1694</v>
      </c>
      <c r="E417">
        <v>0</v>
      </c>
      <c r="F417">
        <v>2.05959E-2</v>
      </c>
      <c r="G417">
        <v>4.7925000000000002E-2</v>
      </c>
      <c r="H417">
        <v>8.9454099999999995E-2</v>
      </c>
      <c r="I417">
        <v>0.33756000000000003</v>
      </c>
      <c r="J417">
        <v>0.579623</v>
      </c>
      <c r="K417">
        <v>0.96267999999999998</v>
      </c>
      <c r="L417">
        <v>1.2706299999999999</v>
      </c>
      <c r="M417">
        <v>1.5943000000000001</v>
      </c>
      <c r="N417">
        <v>1.9355599999999999</v>
      </c>
      <c r="O417">
        <v>2.3143600000000002</v>
      </c>
      <c r="P417">
        <v>2.7160799999999998</v>
      </c>
      <c r="Q417">
        <v>3.1291199999999999</v>
      </c>
      <c r="R417">
        <v>3.53037</v>
      </c>
      <c r="S417">
        <v>3.89533</v>
      </c>
      <c r="T417">
        <v>4.21516</v>
      </c>
      <c r="U417">
        <v>4.4683200000000003</v>
      </c>
      <c r="V417">
        <v>4.6435000000000004</v>
      </c>
      <c r="W417">
        <v>4.7424200000000001</v>
      </c>
      <c r="X417">
        <v>4.7595900000000002</v>
      </c>
      <c r="Y417">
        <v>4.6927099999999999</v>
      </c>
      <c r="Z417" s="142" t="s">
        <v>1683</v>
      </c>
    </row>
    <row r="418" spans="1:26">
      <c r="A418" t="s">
        <v>1311</v>
      </c>
      <c r="B418" t="s">
        <v>1278</v>
      </c>
      <c r="C418" t="s">
        <v>1441</v>
      </c>
      <c r="D418" t="s">
        <v>1687</v>
      </c>
      <c r="E418">
        <v>0</v>
      </c>
      <c r="F418">
        <v>0.120792</v>
      </c>
      <c r="G418">
        <v>0.21796399999999999</v>
      </c>
      <c r="H418">
        <v>0.40683900000000001</v>
      </c>
      <c r="I418">
        <v>0.585144</v>
      </c>
      <c r="J418">
        <v>0.97081300000000004</v>
      </c>
      <c r="K418">
        <v>1.54708</v>
      </c>
      <c r="L418">
        <v>2.0419800000000001</v>
      </c>
      <c r="M418">
        <v>2.5621299999999998</v>
      </c>
      <c r="N418">
        <v>3.1105499999999999</v>
      </c>
      <c r="O418">
        <v>3.7193000000000001</v>
      </c>
      <c r="P418">
        <v>4.3648899999999999</v>
      </c>
      <c r="Q418">
        <v>5.02867</v>
      </c>
      <c r="R418">
        <v>5.6735100000000003</v>
      </c>
      <c r="S418">
        <v>6.2600300000000004</v>
      </c>
      <c r="T418">
        <v>6.7740099999999996</v>
      </c>
      <c r="U418">
        <v>7.1808399999999999</v>
      </c>
      <c r="V418">
        <v>7.4623799999999996</v>
      </c>
      <c r="W418">
        <v>7.62134</v>
      </c>
      <c r="X418">
        <v>7.64893</v>
      </c>
      <c r="Y418">
        <v>7.5414599999999998</v>
      </c>
      <c r="Z418" s="142" t="s">
        <v>1683</v>
      </c>
    </row>
    <row r="419" spans="1:26">
      <c r="A419" t="s">
        <v>1311</v>
      </c>
      <c r="B419" t="s">
        <v>1278</v>
      </c>
      <c r="C419" t="s">
        <v>1441</v>
      </c>
      <c r="D419" t="s">
        <v>1693</v>
      </c>
      <c r="E419">
        <v>0</v>
      </c>
      <c r="F419">
        <v>2.53285E-2</v>
      </c>
      <c r="G419">
        <v>5.1989899999999999E-2</v>
      </c>
      <c r="H419">
        <v>9.70414E-2</v>
      </c>
      <c r="I419">
        <v>0.365788</v>
      </c>
      <c r="J419">
        <v>0.62787199999999999</v>
      </c>
      <c r="K419">
        <v>1.0423899999999999</v>
      </c>
      <c r="L419">
        <v>1.37584</v>
      </c>
      <c r="M419">
        <v>1.72631</v>
      </c>
      <c r="N419">
        <v>2.0958299999999999</v>
      </c>
      <c r="O419">
        <v>2.5059900000000002</v>
      </c>
      <c r="P419">
        <v>2.9409700000000001</v>
      </c>
      <c r="Q419">
        <v>3.38822</v>
      </c>
      <c r="R419">
        <v>3.8227000000000002</v>
      </c>
      <c r="S419">
        <v>4.2178800000000001</v>
      </c>
      <c r="T419">
        <v>4.56419</v>
      </c>
      <c r="U419">
        <v>4.8383000000000003</v>
      </c>
      <c r="V419">
        <v>5.0279999999999996</v>
      </c>
      <c r="W419">
        <v>5.1351100000000001</v>
      </c>
      <c r="X419">
        <v>5.1536900000000001</v>
      </c>
      <c r="Y419">
        <v>5.0812799999999996</v>
      </c>
      <c r="Z419" s="142" t="s">
        <v>1683</v>
      </c>
    </row>
    <row r="420" spans="1:26">
      <c r="A420" t="s">
        <v>1311</v>
      </c>
      <c r="B420" t="s">
        <v>1278</v>
      </c>
      <c r="C420" t="s">
        <v>1441</v>
      </c>
      <c r="D420" t="s">
        <v>1692</v>
      </c>
      <c r="E420">
        <v>0</v>
      </c>
      <c r="F420" s="625">
        <v>1.7235500000000001E-4</v>
      </c>
      <c r="G420" s="625">
        <v>7.2433699999999997E-5</v>
      </c>
      <c r="H420" s="625">
        <v>1.35201E-4</v>
      </c>
      <c r="I420" s="625">
        <v>1.9445500000000001E-4</v>
      </c>
      <c r="J420" s="625">
        <v>3.2262099999999999E-4</v>
      </c>
      <c r="K420" s="625">
        <v>5.1412699999999997E-4</v>
      </c>
      <c r="L420" s="625">
        <v>6.7859099999999998E-4</v>
      </c>
      <c r="M420" s="625">
        <v>8.5144699999999997E-4</v>
      </c>
      <c r="N420">
        <v>1.0337E-3</v>
      </c>
      <c r="O420">
        <v>1.2359999999999999E-3</v>
      </c>
      <c r="P420">
        <v>1.4505399999999999E-3</v>
      </c>
      <c r="Q420">
        <v>1.6711300000000001E-3</v>
      </c>
      <c r="R420">
        <v>1.8854200000000001E-3</v>
      </c>
      <c r="S420">
        <v>2.08033E-3</v>
      </c>
      <c r="T420">
        <v>2.25114E-3</v>
      </c>
      <c r="U420">
        <v>2.3863399999999998E-3</v>
      </c>
      <c r="V420">
        <v>2.4799000000000002E-3</v>
      </c>
      <c r="W420">
        <v>2.53273E-3</v>
      </c>
      <c r="X420">
        <v>2.5419000000000001E-3</v>
      </c>
      <c r="Y420">
        <v>2.5061800000000002E-3</v>
      </c>
      <c r="Z420" s="142" t="s">
        <v>1683</v>
      </c>
    </row>
    <row r="421" spans="1:26">
      <c r="A421" t="s">
        <v>1311</v>
      </c>
      <c r="B421" t="s">
        <v>1278</v>
      </c>
      <c r="C421" t="s">
        <v>1441</v>
      </c>
      <c r="D421" t="s">
        <v>1691</v>
      </c>
      <c r="E421">
        <v>0</v>
      </c>
      <c r="F421">
        <v>1.8435999999999999E-3</v>
      </c>
      <c r="G421">
        <v>3.77751E-3</v>
      </c>
      <c r="H421">
        <v>7.0508899999999998E-3</v>
      </c>
      <c r="I421">
        <v>2.66389E-2</v>
      </c>
      <c r="J421">
        <v>4.5758899999999998E-2</v>
      </c>
      <c r="K421">
        <v>7.6033299999999998E-2</v>
      </c>
      <c r="L421">
        <v>0.100356</v>
      </c>
      <c r="M421">
        <v>0.125919</v>
      </c>
      <c r="N421">
        <v>0.15287200000000001</v>
      </c>
      <c r="O421">
        <v>0.18279000000000001</v>
      </c>
      <c r="P421">
        <v>0.21451799999999999</v>
      </c>
      <c r="Q421">
        <v>0.24714</v>
      </c>
      <c r="R421">
        <v>0.27883200000000002</v>
      </c>
      <c r="S421">
        <v>0.30765700000000001</v>
      </c>
      <c r="T421">
        <v>0.33291700000000002</v>
      </c>
      <c r="U421">
        <v>0.352912</v>
      </c>
      <c r="V421">
        <v>0.36674800000000002</v>
      </c>
      <c r="W421">
        <v>0.37456099999999998</v>
      </c>
      <c r="X421">
        <v>0.37591599999999997</v>
      </c>
      <c r="Y421">
        <v>0.37063499999999999</v>
      </c>
      <c r="Z421" s="142" t="s">
        <v>1683</v>
      </c>
    </row>
    <row r="422" spans="1:26">
      <c r="A422" t="s">
        <v>1311</v>
      </c>
      <c r="B422" t="s">
        <v>1278</v>
      </c>
      <c r="C422" t="s">
        <v>1440</v>
      </c>
      <c r="D422" t="s">
        <v>1694</v>
      </c>
      <c r="E422">
        <v>0</v>
      </c>
      <c r="F422" s="625">
        <v>5.7427499999999996E-4</v>
      </c>
      <c r="G422">
        <v>3.3357999999999999E-3</v>
      </c>
      <c r="H422">
        <v>1.85254E-3</v>
      </c>
      <c r="I422">
        <v>5.7535099999999999E-3</v>
      </c>
      <c r="J422">
        <v>8.1479299999999994E-3</v>
      </c>
      <c r="K422">
        <v>1.1495399999999999E-2</v>
      </c>
      <c r="L422">
        <v>1.4863700000000001E-2</v>
      </c>
      <c r="M422">
        <v>1.8171400000000001E-2</v>
      </c>
      <c r="N422">
        <v>2.1191399999999999E-2</v>
      </c>
      <c r="O422">
        <v>2.4052799999999999E-2</v>
      </c>
      <c r="P422">
        <v>2.65478E-2</v>
      </c>
      <c r="Q422">
        <v>2.8467300000000001E-2</v>
      </c>
      <c r="R422">
        <v>2.9729700000000001E-2</v>
      </c>
      <c r="S422">
        <v>3.0273999999999999E-2</v>
      </c>
      <c r="T422">
        <v>3.0374499999999999E-2</v>
      </c>
      <c r="U422">
        <v>3.0258400000000001E-2</v>
      </c>
      <c r="V422">
        <v>3.0300199999999999E-2</v>
      </c>
      <c r="W422">
        <v>3.0884200000000001E-2</v>
      </c>
      <c r="X422">
        <v>3.4325300000000003E-2</v>
      </c>
      <c r="Y422">
        <v>2.97421E-2</v>
      </c>
      <c r="Z422" s="142" t="s">
        <v>1683</v>
      </c>
    </row>
    <row r="423" spans="1:26">
      <c r="A423" t="s">
        <v>1311</v>
      </c>
      <c r="B423" t="s">
        <v>1278</v>
      </c>
      <c r="C423" t="s">
        <v>1440</v>
      </c>
      <c r="D423" t="s">
        <v>1687</v>
      </c>
      <c r="E423">
        <v>0</v>
      </c>
      <c r="F423">
        <v>3.36805E-3</v>
      </c>
      <c r="G423">
        <v>1.51713E-2</v>
      </c>
      <c r="H423">
        <v>8.4253799999999997E-3</v>
      </c>
      <c r="I423">
        <v>9.9734300000000001E-3</v>
      </c>
      <c r="J423">
        <v>1.3646999999999999E-2</v>
      </c>
      <c r="K423">
        <v>1.8473799999999999E-2</v>
      </c>
      <c r="L423">
        <v>2.3886899999999999E-2</v>
      </c>
      <c r="M423">
        <v>2.9202599999999999E-2</v>
      </c>
      <c r="N423">
        <v>3.4055700000000001E-2</v>
      </c>
      <c r="O423">
        <v>3.86542E-2</v>
      </c>
      <c r="P423">
        <v>4.2663800000000002E-2</v>
      </c>
      <c r="Q423">
        <v>4.57486E-2</v>
      </c>
      <c r="R423">
        <v>4.7777399999999998E-2</v>
      </c>
      <c r="S423">
        <v>4.8652000000000001E-2</v>
      </c>
      <c r="T423">
        <v>4.8813599999999999E-2</v>
      </c>
      <c r="U423">
        <v>4.8627099999999999E-2</v>
      </c>
      <c r="V423">
        <v>4.8694099999999997E-2</v>
      </c>
      <c r="W423">
        <v>4.9632700000000002E-2</v>
      </c>
      <c r="X423">
        <v>5.5162700000000002E-2</v>
      </c>
      <c r="Y423">
        <v>4.7797300000000001E-2</v>
      </c>
      <c r="Z423" s="142" t="s">
        <v>1683</v>
      </c>
    </row>
    <row r="424" spans="1:26">
      <c r="A424" t="s">
        <v>1311</v>
      </c>
      <c r="B424" t="s">
        <v>1278</v>
      </c>
      <c r="C424" t="s">
        <v>1440</v>
      </c>
      <c r="D424" t="s">
        <v>1693</v>
      </c>
      <c r="E424">
        <v>0</v>
      </c>
      <c r="F424" s="625">
        <v>7.0623300000000001E-4</v>
      </c>
      <c r="G424">
        <v>3.6187400000000001E-3</v>
      </c>
      <c r="H424">
        <v>2.0096699999999999E-3</v>
      </c>
      <c r="I424">
        <v>6.2346299999999997E-3</v>
      </c>
      <c r="J424">
        <v>8.8261799999999994E-3</v>
      </c>
      <c r="K424">
        <v>1.24473E-2</v>
      </c>
      <c r="L424">
        <v>1.6094500000000001E-2</v>
      </c>
      <c r="M424">
        <v>1.9676099999999998E-2</v>
      </c>
      <c r="N424">
        <v>2.2946100000000001E-2</v>
      </c>
      <c r="O424">
        <v>2.6044399999999999E-2</v>
      </c>
      <c r="P424">
        <v>2.8746000000000001E-2</v>
      </c>
      <c r="Q424">
        <v>3.0824399999999998E-2</v>
      </c>
      <c r="R424">
        <v>3.2191400000000002E-2</v>
      </c>
      <c r="S424">
        <v>3.2780700000000003E-2</v>
      </c>
      <c r="T424">
        <v>3.2889599999999998E-2</v>
      </c>
      <c r="U424">
        <v>3.2763899999999999E-2</v>
      </c>
      <c r="V424">
        <v>3.2809100000000001E-2</v>
      </c>
      <c r="W424">
        <v>3.3441499999999999E-2</v>
      </c>
      <c r="X424">
        <v>3.7167499999999999E-2</v>
      </c>
      <c r="Y424">
        <v>3.2204799999999999E-2</v>
      </c>
      <c r="Z424" s="142" t="s">
        <v>1683</v>
      </c>
    </row>
    <row r="425" spans="1:26">
      <c r="A425" t="s">
        <v>1311</v>
      </c>
      <c r="B425" t="s">
        <v>1278</v>
      </c>
      <c r="C425" t="s">
        <v>1440</v>
      </c>
      <c r="D425" t="s">
        <v>1692</v>
      </c>
      <c r="E425">
        <v>0</v>
      </c>
      <c r="F425" s="625">
        <v>4.8057999999999998E-6</v>
      </c>
      <c r="G425" s="625">
        <v>5.0417000000000004E-6</v>
      </c>
      <c r="H425" s="625">
        <v>2.7999000000000001E-6</v>
      </c>
      <c r="I425" s="625">
        <v>3.3143499999999999E-6</v>
      </c>
      <c r="J425" s="625">
        <v>4.5351400000000003E-6</v>
      </c>
      <c r="K425" s="625">
        <v>6.13917E-6</v>
      </c>
      <c r="L425" s="625">
        <v>7.9380200000000006E-6</v>
      </c>
      <c r="M425" s="625">
        <v>9.7045199999999997E-6</v>
      </c>
      <c r="N425" s="625">
        <v>1.1317299999999999E-5</v>
      </c>
      <c r="O425" s="625">
        <v>1.2845499999999999E-5</v>
      </c>
      <c r="P425" s="625">
        <v>1.41779E-5</v>
      </c>
      <c r="Q425" s="625">
        <v>1.5203E-5</v>
      </c>
      <c r="R425" s="625">
        <v>1.5877200000000001E-5</v>
      </c>
      <c r="S425" s="625">
        <v>1.6167900000000002E-5</v>
      </c>
      <c r="T425" s="625">
        <v>1.6221600000000001E-5</v>
      </c>
      <c r="U425" s="625">
        <v>1.61596E-5</v>
      </c>
      <c r="V425" s="625">
        <v>1.6181899999999998E-5</v>
      </c>
      <c r="W425" s="625">
        <v>1.6493800000000001E-5</v>
      </c>
      <c r="X425" s="625">
        <v>1.8331499999999999E-5</v>
      </c>
      <c r="Y425" s="625">
        <v>1.5883899999999999E-5</v>
      </c>
      <c r="Z425" s="142" t="s">
        <v>1683</v>
      </c>
    </row>
    <row r="426" spans="1:26">
      <c r="A426" t="s">
        <v>1311</v>
      </c>
      <c r="B426" t="s">
        <v>1278</v>
      </c>
      <c r="C426" t="s">
        <v>1440</v>
      </c>
      <c r="D426" t="s">
        <v>1691</v>
      </c>
      <c r="E426">
        <v>0</v>
      </c>
      <c r="F426" s="625">
        <v>5.14052E-5</v>
      </c>
      <c r="G426" s="625">
        <v>2.6293200000000001E-4</v>
      </c>
      <c r="H426" s="625">
        <v>1.4601999999999999E-4</v>
      </c>
      <c r="I426" s="625">
        <v>4.5404400000000002E-4</v>
      </c>
      <c r="J426" s="625">
        <v>6.43247E-4</v>
      </c>
      <c r="K426" s="625">
        <v>9.0791899999999998E-4</v>
      </c>
      <c r="L426">
        <v>1.17395E-3</v>
      </c>
      <c r="M426">
        <v>1.4352E-3</v>
      </c>
      <c r="N426">
        <v>1.6737099999999999E-3</v>
      </c>
      <c r="O426">
        <v>1.89971E-3</v>
      </c>
      <c r="P426">
        <v>2.09677E-3</v>
      </c>
      <c r="Q426">
        <v>2.24837E-3</v>
      </c>
      <c r="R426">
        <v>2.3480799999999998E-3</v>
      </c>
      <c r="S426">
        <v>2.3910699999999999E-3</v>
      </c>
      <c r="T426">
        <v>2.39901E-3</v>
      </c>
      <c r="U426">
        <v>2.3898399999999998E-3</v>
      </c>
      <c r="V426">
        <v>2.3931299999999998E-3</v>
      </c>
      <c r="W426">
        <v>2.43926E-3</v>
      </c>
      <c r="X426">
        <v>2.7110400000000001E-3</v>
      </c>
      <c r="Y426">
        <v>2.34906E-3</v>
      </c>
      <c r="Z426" s="142" t="s">
        <v>1683</v>
      </c>
    </row>
    <row r="427" spans="1:26">
      <c r="A427" t="s">
        <v>1311</v>
      </c>
      <c r="B427" t="s">
        <v>1278</v>
      </c>
      <c r="C427" t="s">
        <v>1439</v>
      </c>
      <c r="D427" t="s">
        <v>1694</v>
      </c>
      <c r="E427">
        <v>0</v>
      </c>
      <c r="F427" s="625">
        <v>8.5373000000000003E-4</v>
      </c>
      <c r="G427">
        <v>4.3929800000000003E-3</v>
      </c>
      <c r="H427">
        <v>3.0507099999999999E-3</v>
      </c>
      <c r="I427">
        <v>9.4772799999999994E-3</v>
      </c>
      <c r="J427">
        <v>1.3135000000000001E-2</v>
      </c>
      <c r="K427">
        <v>1.8889400000000001E-2</v>
      </c>
      <c r="L427">
        <v>2.46334E-2</v>
      </c>
      <c r="M427">
        <v>3.0408000000000001E-2</v>
      </c>
      <c r="N427">
        <v>3.5850100000000003E-2</v>
      </c>
      <c r="O427">
        <v>4.1149699999999997E-2</v>
      </c>
      <c r="P427">
        <v>4.5903300000000001E-2</v>
      </c>
      <c r="Q427">
        <v>4.9638599999999998E-2</v>
      </c>
      <c r="R427">
        <v>5.2000499999999998E-2</v>
      </c>
      <c r="S427">
        <v>5.2573000000000002E-2</v>
      </c>
      <c r="T427">
        <v>5.1423400000000001E-2</v>
      </c>
      <c r="U427">
        <v>4.8524499999999998E-2</v>
      </c>
      <c r="V427">
        <v>4.4124700000000003E-2</v>
      </c>
      <c r="W427">
        <v>3.85729E-2</v>
      </c>
      <c r="X427">
        <v>3.3366699999999999E-2</v>
      </c>
      <c r="Y427">
        <v>3.26894E-2</v>
      </c>
      <c r="Z427" s="142" t="s">
        <v>1683</v>
      </c>
    </row>
    <row r="428" spans="1:26">
      <c r="A428" t="s">
        <v>1311</v>
      </c>
      <c r="B428" t="s">
        <v>1278</v>
      </c>
      <c r="C428" t="s">
        <v>1439</v>
      </c>
      <c r="D428" t="s">
        <v>1687</v>
      </c>
      <c r="E428">
        <v>0</v>
      </c>
      <c r="F428">
        <v>5.00702E-3</v>
      </c>
      <c r="G428">
        <v>1.9979299999999998E-2</v>
      </c>
      <c r="H428">
        <v>1.38747E-2</v>
      </c>
      <c r="I428">
        <v>1.6428399999999999E-2</v>
      </c>
      <c r="J428">
        <v>2.1999899999999999E-2</v>
      </c>
      <c r="K428">
        <v>3.0356399999999999E-2</v>
      </c>
      <c r="L428">
        <v>3.9587200000000003E-2</v>
      </c>
      <c r="M428">
        <v>4.8867399999999998E-2</v>
      </c>
      <c r="N428">
        <v>5.76131E-2</v>
      </c>
      <c r="O428">
        <v>6.6129999999999994E-2</v>
      </c>
      <c r="P428">
        <v>7.3769199999999993E-2</v>
      </c>
      <c r="Q428">
        <v>7.9771999999999996E-2</v>
      </c>
      <c r="R428">
        <v>8.3567699999999995E-2</v>
      </c>
      <c r="S428">
        <v>8.4487800000000002E-2</v>
      </c>
      <c r="T428">
        <v>8.26403E-2</v>
      </c>
      <c r="U428">
        <v>7.7981599999999998E-2</v>
      </c>
      <c r="V428">
        <v>7.0911000000000002E-2</v>
      </c>
      <c r="W428">
        <v>6.19889E-2</v>
      </c>
      <c r="X428">
        <v>5.3622200000000002E-2</v>
      </c>
      <c r="Y428">
        <v>5.2533799999999999E-2</v>
      </c>
      <c r="Z428" s="142" t="s">
        <v>1683</v>
      </c>
    </row>
    <row r="429" spans="1:26">
      <c r="A429" t="s">
        <v>1311</v>
      </c>
      <c r="B429" t="s">
        <v>1278</v>
      </c>
      <c r="C429" t="s">
        <v>1439</v>
      </c>
      <c r="D429" t="s">
        <v>1693</v>
      </c>
      <c r="E429">
        <v>0</v>
      </c>
      <c r="F429">
        <v>1.0499000000000001E-3</v>
      </c>
      <c r="G429">
        <v>4.7655800000000002E-3</v>
      </c>
      <c r="H429">
        <v>3.3094600000000002E-3</v>
      </c>
      <c r="I429">
        <v>1.0269800000000001E-2</v>
      </c>
      <c r="J429">
        <v>1.42284E-2</v>
      </c>
      <c r="K429">
        <v>2.0453499999999999E-2</v>
      </c>
      <c r="L429">
        <v>2.6673100000000002E-2</v>
      </c>
      <c r="M429">
        <v>3.2925799999999998E-2</v>
      </c>
      <c r="N429">
        <v>3.8818600000000002E-2</v>
      </c>
      <c r="O429">
        <v>4.4556999999999999E-2</v>
      </c>
      <c r="P429">
        <v>4.9704199999999997E-2</v>
      </c>
      <c r="Q429">
        <v>5.3748799999999999E-2</v>
      </c>
      <c r="R429">
        <v>5.6306200000000001E-2</v>
      </c>
      <c r="S429">
        <v>5.6926200000000003E-2</v>
      </c>
      <c r="T429">
        <v>5.5681399999999999E-2</v>
      </c>
      <c r="U429">
        <v>5.2542400000000003E-2</v>
      </c>
      <c r="V429">
        <v>4.7778399999999999E-2</v>
      </c>
      <c r="W429">
        <v>4.17668E-2</v>
      </c>
      <c r="X429">
        <v>3.6129500000000002E-2</v>
      </c>
      <c r="Y429">
        <v>3.5396200000000003E-2</v>
      </c>
      <c r="Z429" s="142" t="s">
        <v>1683</v>
      </c>
    </row>
    <row r="430" spans="1:26">
      <c r="A430" t="s">
        <v>1311</v>
      </c>
      <c r="B430" t="s">
        <v>1278</v>
      </c>
      <c r="C430" t="s">
        <v>1439</v>
      </c>
      <c r="D430" t="s">
        <v>1692</v>
      </c>
      <c r="E430">
        <v>0</v>
      </c>
      <c r="F430" s="625">
        <v>7.1443999999999997E-6</v>
      </c>
      <c r="G430" s="625">
        <v>6.6394999999999997E-6</v>
      </c>
      <c r="H430" s="625">
        <v>4.6108E-6</v>
      </c>
      <c r="I430" s="625">
        <v>5.4594499999999999E-6</v>
      </c>
      <c r="J430" s="625">
        <v>7.3109499999999999E-6</v>
      </c>
      <c r="K430" s="625">
        <v>1.0088000000000001E-5</v>
      </c>
      <c r="L430" s="625">
        <v>1.31555E-5</v>
      </c>
      <c r="M430" s="625">
        <v>1.6239499999999999E-5</v>
      </c>
      <c r="N430" s="625">
        <v>1.9145899999999999E-5</v>
      </c>
      <c r="O430" s="625">
        <v>2.1976200000000001E-5</v>
      </c>
      <c r="P430" s="625">
        <v>2.4514800000000001E-5</v>
      </c>
      <c r="Q430" s="625">
        <v>2.6509700000000001E-5</v>
      </c>
      <c r="R430" s="625">
        <v>2.7771099999999999E-5</v>
      </c>
      <c r="S430" s="625">
        <v>2.8076799999999999E-5</v>
      </c>
      <c r="T430" s="625">
        <v>2.7462900000000001E-5</v>
      </c>
      <c r="U430" s="625">
        <v>2.5914700000000001E-5</v>
      </c>
      <c r="V430" s="625">
        <v>2.3564999999999999E-5</v>
      </c>
      <c r="W430" s="625">
        <v>2.0599999999999999E-5</v>
      </c>
      <c r="X430" s="625">
        <v>1.7819600000000001E-5</v>
      </c>
      <c r="Y430" s="625">
        <v>1.7457900000000001E-5</v>
      </c>
      <c r="Z430" s="142" t="s">
        <v>1683</v>
      </c>
    </row>
    <row r="431" spans="1:26">
      <c r="A431" t="s">
        <v>1311</v>
      </c>
      <c r="B431" t="s">
        <v>1278</v>
      </c>
      <c r="C431" t="s">
        <v>1439</v>
      </c>
      <c r="D431" t="s">
        <v>1691</v>
      </c>
      <c r="E431">
        <v>0</v>
      </c>
      <c r="F431" s="625">
        <v>7.6420099999999997E-5</v>
      </c>
      <c r="G431" s="625">
        <v>3.4625999999999998E-4</v>
      </c>
      <c r="H431" s="625">
        <v>2.4046000000000001E-4</v>
      </c>
      <c r="I431" s="625">
        <v>7.4790800000000004E-4</v>
      </c>
      <c r="J431">
        <v>1.03696E-3</v>
      </c>
      <c r="K431">
        <v>1.4919E-3</v>
      </c>
      <c r="L431">
        <v>1.94556E-3</v>
      </c>
      <c r="M431">
        <v>2.40165E-3</v>
      </c>
      <c r="N431">
        <v>2.83147E-3</v>
      </c>
      <c r="O431">
        <v>3.25004E-3</v>
      </c>
      <c r="P431">
        <v>3.6254799999999999E-3</v>
      </c>
      <c r="Q431">
        <v>3.9205000000000004E-3</v>
      </c>
      <c r="R431">
        <v>4.1070400000000002E-3</v>
      </c>
      <c r="S431">
        <v>4.1522599999999996E-3</v>
      </c>
      <c r="T431">
        <v>4.0614700000000002E-3</v>
      </c>
      <c r="U431">
        <v>3.8325099999999999E-3</v>
      </c>
      <c r="V431">
        <v>3.4850100000000002E-3</v>
      </c>
      <c r="W431">
        <v>3.04652E-3</v>
      </c>
      <c r="X431">
        <v>2.63533E-3</v>
      </c>
      <c r="Y431">
        <v>2.5818400000000002E-3</v>
      </c>
      <c r="Z431" s="142" t="s">
        <v>1683</v>
      </c>
    </row>
    <row r="432" spans="1:26">
      <c r="A432" t="s">
        <v>1311</v>
      </c>
      <c r="B432" t="s">
        <v>1278</v>
      </c>
      <c r="C432" t="s">
        <v>1438</v>
      </c>
      <c r="D432" t="s">
        <v>1694</v>
      </c>
      <c r="E432">
        <v>0</v>
      </c>
      <c r="F432">
        <v>1.1778100000000001E-3</v>
      </c>
      <c r="G432">
        <v>5.3986399999999997E-3</v>
      </c>
      <c r="H432">
        <v>4.4653699999999998E-3</v>
      </c>
      <c r="I432">
        <v>1.3951699999999999E-2</v>
      </c>
      <c r="J432">
        <v>1.9156099999999999E-2</v>
      </c>
      <c r="K432">
        <v>2.7968099999999999E-2</v>
      </c>
      <c r="L432">
        <v>3.6728400000000001E-2</v>
      </c>
      <c r="M432">
        <v>4.5691900000000001E-2</v>
      </c>
      <c r="N432">
        <v>5.4360100000000001E-2</v>
      </c>
      <c r="O432">
        <v>6.3020900000000005E-2</v>
      </c>
      <c r="P432">
        <v>7.1051299999999998E-2</v>
      </c>
      <c r="Q432">
        <v>7.7671400000000002E-2</v>
      </c>
      <c r="R432">
        <v>8.2187700000000002E-2</v>
      </c>
      <c r="S432">
        <v>8.3719699999999994E-2</v>
      </c>
      <c r="T432">
        <v>8.2038299999999995E-2</v>
      </c>
      <c r="U432">
        <v>7.6752299999999996E-2</v>
      </c>
      <c r="V432">
        <v>6.7943500000000004E-2</v>
      </c>
      <c r="W432">
        <v>5.5996999999999998E-2</v>
      </c>
      <c r="X432">
        <v>4.15243E-2</v>
      </c>
      <c r="Y432">
        <v>3.7769200000000003E-2</v>
      </c>
      <c r="Z432" s="142" t="s">
        <v>1683</v>
      </c>
    </row>
    <row r="433" spans="1:26">
      <c r="A433" t="s">
        <v>1311</v>
      </c>
      <c r="B433" t="s">
        <v>1278</v>
      </c>
      <c r="C433" t="s">
        <v>1438</v>
      </c>
      <c r="D433" t="s">
        <v>1687</v>
      </c>
      <c r="E433">
        <v>0</v>
      </c>
      <c r="F433">
        <v>6.9076900000000002E-3</v>
      </c>
      <c r="G433">
        <v>2.4553100000000001E-2</v>
      </c>
      <c r="H433">
        <v>2.03086E-2</v>
      </c>
      <c r="I433">
        <v>2.4184600000000001E-2</v>
      </c>
      <c r="J433">
        <v>3.2084700000000001E-2</v>
      </c>
      <c r="K433">
        <v>4.4946300000000002E-2</v>
      </c>
      <c r="L433">
        <v>5.9024699999999999E-2</v>
      </c>
      <c r="M433">
        <v>7.3429499999999995E-2</v>
      </c>
      <c r="N433">
        <v>8.7359800000000001E-2</v>
      </c>
      <c r="O433">
        <v>0.10127800000000001</v>
      </c>
      <c r="P433">
        <v>0.11418399999999999</v>
      </c>
      <c r="Q433">
        <v>0.124822</v>
      </c>
      <c r="R433">
        <v>0.13208</v>
      </c>
      <c r="S433">
        <v>0.13454199999999999</v>
      </c>
      <c r="T433">
        <v>0.13184000000000001</v>
      </c>
      <c r="U433">
        <v>0.123345</v>
      </c>
      <c r="V433">
        <v>0.10918899999999999</v>
      </c>
      <c r="W433">
        <v>8.9990500000000001E-2</v>
      </c>
      <c r="X433">
        <v>6.6731899999999997E-2</v>
      </c>
      <c r="Y433">
        <v>6.0697300000000003E-2</v>
      </c>
      <c r="Z433" s="142" t="s">
        <v>1683</v>
      </c>
    </row>
    <row r="434" spans="1:26">
      <c r="A434" t="s">
        <v>1311</v>
      </c>
      <c r="B434" t="s">
        <v>1278</v>
      </c>
      <c r="C434" t="s">
        <v>1438</v>
      </c>
      <c r="D434" t="s">
        <v>1693</v>
      </c>
      <c r="E434">
        <v>0</v>
      </c>
      <c r="F434">
        <v>1.44845E-3</v>
      </c>
      <c r="G434">
        <v>5.8565400000000004E-3</v>
      </c>
      <c r="H434">
        <v>4.8441100000000004E-3</v>
      </c>
      <c r="I434">
        <v>1.5118400000000001E-2</v>
      </c>
      <c r="J434">
        <v>2.07507E-2</v>
      </c>
      <c r="K434">
        <v>3.0283899999999999E-2</v>
      </c>
      <c r="L434">
        <v>3.9769600000000002E-2</v>
      </c>
      <c r="M434">
        <v>4.94753E-2</v>
      </c>
      <c r="N434">
        <v>5.8861200000000002E-2</v>
      </c>
      <c r="O434">
        <v>6.82392E-2</v>
      </c>
      <c r="P434">
        <v>7.6934600000000006E-2</v>
      </c>
      <c r="Q434">
        <v>8.4102800000000005E-2</v>
      </c>
      <c r="R434">
        <v>8.8993000000000003E-2</v>
      </c>
      <c r="S434">
        <v>9.0651899999999994E-2</v>
      </c>
      <c r="T434">
        <v>8.8831300000000002E-2</v>
      </c>
      <c r="U434">
        <v>8.3107600000000004E-2</v>
      </c>
      <c r="V434">
        <v>7.3569300000000004E-2</v>
      </c>
      <c r="W434">
        <v>6.0633699999999999E-2</v>
      </c>
      <c r="X434">
        <v>4.4962599999999998E-2</v>
      </c>
      <c r="Y434">
        <v>4.0896599999999998E-2</v>
      </c>
      <c r="Z434" s="142" t="s">
        <v>1683</v>
      </c>
    </row>
    <row r="435" spans="1:26">
      <c r="A435" t="s">
        <v>1311</v>
      </c>
      <c r="B435" t="s">
        <v>1278</v>
      </c>
      <c r="C435" t="s">
        <v>1438</v>
      </c>
      <c r="D435" t="s">
        <v>1692</v>
      </c>
      <c r="E435">
        <v>0</v>
      </c>
      <c r="F435" s="625">
        <v>9.8563999999999993E-6</v>
      </c>
      <c r="G435" s="625">
        <v>8.1595000000000004E-6</v>
      </c>
      <c r="H435" s="625">
        <v>6.7488999999999999E-6</v>
      </c>
      <c r="I435" s="625">
        <v>8.0369700000000007E-6</v>
      </c>
      <c r="J435" s="625">
        <v>1.06623E-5</v>
      </c>
      <c r="K435" s="625">
        <v>1.49365E-5</v>
      </c>
      <c r="L435" s="625">
        <v>1.9615000000000001E-5</v>
      </c>
      <c r="M435" s="625">
        <v>2.4402000000000001E-5</v>
      </c>
      <c r="N435" s="625">
        <v>2.9031200000000001E-5</v>
      </c>
      <c r="O435" s="625">
        <v>3.3656599999999999E-5</v>
      </c>
      <c r="P435" s="625">
        <v>3.7945299999999997E-5</v>
      </c>
      <c r="Q435" s="625">
        <v>4.1480799999999998E-5</v>
      </c>
      <c r="R435" s="625">
        <v>4.3892700000000001E-5</v>
      </c>
      <c r="S435" s="625">
        <v>4.4710799999999999E-5</v>
      </c>
      <c r="T435" s="625">
        <v>4.3812900000000002E-5</v>
      </c>
      <c r="U435" s="625">
        <v>4.0989899999999999E-5</v>
      </c>
      <c r="V435" s="625">
        <v>3.6285499999999997E-5</v>
      </c>
      <c r="W435" s="625">
        <v>2.99055E-5</v>
      </c>
      <c r="X435" s="625">
        <v>2.21762E-5</v>
      </c>
      <c r="Y435" s="625">
        <v>2.01708E-5</v>
      </c>
      <c r="Z435" s="142" t="s">
        <v>1683</v>
      </c>
    </row>
    <row r="436" spans="1:26">
      <c r="A436" t="s">
        <v>1311</v>
      </c>
      <c r="B436" t="s">
        <v>1278</v>
      </c>
      <c r="C436" t="s">
        <v>1438</v>
      </c>
      <c r="D436" t="s">
        <v>1691</v>
      </c>
      <c r="E436">
        <v>0</v>
      </c>
      <c r="F436" s="625">
        <v>1.05429E-4</v>
      </c>
      <c r="G436" s="625">
        <v>4.25528E-4</v>
      </c>
      <c r="H436" s="625">
        <v>3.51966E-4</v>
      </c>
      <c r="I436">
        <v>1.1010099999999999E-3</v>
      </c>
      <c r="J436">
        <v>1.5123000000000001E-3</v>
      </c>
      <c r="K436">
        <v>2.2089399999999999E-3</v>
      </c>
      <c r="L436">
        <v>2.90084E-3</v>
      </c>
      <c r="M436">
        <v>3.6087900000000002E-3</v>
      </c>
      <c r="N436">
        <v>4.2934100000000001E-3</v>
      </c>
      <c r="O436">
        <v>4.9774499999999996E-3</v>
      </c>
      <c r="P436">
        <v>5.6116999999999998E-3</v>
      </c>
      <c r="Q436">
        <v>6.1345599999999998E-3</v>
      </c>
      <c r="R436">
        <v>6.4912499999999996E-3</v>
      </c>
      <c r="S436">
        <v>6.6122500000000001E-3</v>
      </c>
      <c r="T436">
        <v>6.4794600000000003E-3</v>
      </c>
      <c r="U436">
        <v>6.0619699999999999E-3</v>
      </c>
      <c r="V436">
        <v>5.3662299999999996E-3</v>
      </c>
      <c r="W436">
        <v>4.4226999999999999E-3</v>
      </c>
      <c r="X436">
        <v>3.27963E-3</v>
      </c>
      <c r="Y436">
        <v>2.9830500000000001E-3</v>
      </c>
      <c r="Z436" s="142" t="s">
        <v>1683</v>
      </c>
    </row>
    <row r="437" spans="1:26">
      <c r="A437" t="s">
        <v>1311</v>
      </c>
      <c r="B437" t="s">
        <v>1278</v>
      </c>
      <c r="C437" t="s">
        <v>1437</v>
      </c>
      <c r="D437" t="s">
        <v>1694</v>
      </c>
      <c r="E437">
        <v>0</v>
      </c>
      <c r="F437">
        <v>1.56514E-3</v>
      </c>
      <c r="G437">
        <v>6.51616E-3</v>
      </c>
      <c r="H437">
        <v>6.2143299999999997E-3</v>
      </c>
      <c r="I437">
        <v>1.95655E-2</v>
      </c>
      <c r="J437">
        <v>2.67557E-2</v>
      </c>
      <c r="K437">
        <v>3.9551900000000001E-2</v>
      </c>
      <c r="L437">
        <v>5.2242499999999997E-2</v>
      </c>
      <c r="M437">
        <v>6.5406099999999995E-2</v>
      </c>
      <c r="N437">
        <v>7.8400899999999996E-2</v>
      </c>
      <c r="O437">
        <v>9.1663400000000006E-2</v>
      </c>
      <c r="P437">
        <v>0.104314</v>
      </c>
      <c r="Q437">
        <v>0.11720800000000001</v>
      </c>
      <c r="R437">
        <v>0.12956599999999999</v>
      </c>
      <c r="S437">
        <v>0.13683300000000001</v>
      </c>
      <c r="T437">
        <v>0.138156</v>
      </c>
      <c r="U437">
        <v>0.13195299999999999</v>
      </c>
      <c r="V437">
        <v>0.117519</v>
      </c>
      <c r="W437">
        <v>9.5428600000000002E-2</v>
      </c>
      <c r="X437">
        <v>6.6524899999999998E-2</v>
      </c>
      <c r="Y437">
        <v>4.0967200000000002E-2</v>
      </c>
      <c r="Z437" s="142" t="s">
        <v>1683</v>
      </c>
    </row>
    <row r="438" spans="1:26">
      <c r="A438" t="s">
        <v>1311</v>
      </c>
      <c r="B438" t="s">
        <v>1278</v>
      </c>
      <c r="C438" t="s">
        <v>1437</v>
      </c>
      <c r="D438" t="s">
        <v>1687</v>
      </c>
      <c r="E438">
        <v>0</v>
      </c>
      <c r="F438">
        <v>9.1793499999999993E-3</v>
      </c>
      <c r="G438">
        <v>2.9635600000000002E-2</v>
      </c>
      <c r="H438">
        <v>2.8262900000000001E-2</v>
      </c>
      <c r="I438">
        <v>3.3915800000000003E-2</v>
      </c>
      <c r="J438">
        <v>4.48133E-2</v>
      </c>
      <c r="K438">
        <v>6.3562199999999999E-2</v>
      </c>
      <c r="L438">
        <v>8.3956799999999998E-2</v>
      </c>
      <c r="M438">
        <v>0.105111</v>
      </c>
      <c r="N438">
        <v>0.125995</v>
      </c>
      <c r="O438">
        <v>0.14730799999999999</v>
      </c>
      <c r="P438">
        <v>0.16763800000000001</v>
      </c>
      <c r="Q438">
        <v>0.188361</v>
      </c>
      <c r="R438">
        <v>0.20822099999999999</v>
      </c>
      <c r="S438">
        <v>0.21989800000000001</v>
      </c>
      <c r="T438">
        <v>0.222025</v>
      </c>
      <c r="U438">
        <v>0.212057</v>
      </c>
      <c r="V438">
        <v>0.188861</v>
      </c>
      <c r="W438">
        <v>0.153359</v>
      </c>
      <c r="X438">
        <v>0.106909</v>
      </c>
      <c r="Y438">
        <v>6.5836699999999998E-2</v>
      </c>
      <c r="Z438" s="142" t="s">
        <v>1683</v>
      </c>
    </row>
    <row r="439" spans="1:26">
      <c r="A439" t="s">
        <v>1311</v>
      </c>
      <c r="B439" t="s">
        <v>1278</v>
      </c>
      <c r="C439" t="s">
        <v>1437</v>
      </c>
      <c r="D439" t="s">
        <v>1693</v>
      </c>
      <c r="E439">
        <v>0</v>
      </c>
      <c r="F439">
        <v>1.9247800000000001E-3</v>
      </c>
      <c r="G439">
        <v>7.0688399999999998E-3</v>
      </c>
      <c r="H439">
        <v>6.7414099999999998E-3</v>
      </c>
      <c r="I439">
        <v>2.1201600000000001E-2</v>
      </c>
      <c r="J439">
        <v>2.8982899999999999E-2</v>
      </c>
      <c r="K439">
        <v>4.2826900000000001E-2</v>
      </c>
      <c r="L439">
        <v>5.6568399999999998E-2</v>
      </c>
      <c r="M439">
        <v>7.0821800000000004E-2</v>
      </c>
      <c r="N439">
        <v>8.4892700000000001E-2</v>
      </c>
      <c r="O439">
        <v>9.9253300000000003E-2</v>
      </c>
      <c r="P439">
        <v>0.112951</v>
      </c>
      <c r="Q439">
        <v>0.126913</v>
      </c>
      <c r="R439">
        <v>0.140295</v>
      </c>
      <c r="S439">
        <v>0.14816299999999999</v>
      </c>
      <c r="T439">
        <v>0.14959600000000001</v>
      </c>
      <c r="U439">
        <v>0.14287900000000001</v>
      </c>
      <c r="V439">
        <v>0.12725</v>
      </c>
      <c r="W439">
        <v>0.10333000000000001</v>
      </c>
      <c r="X439">
        <v>7.2033299999999995E-2</v>
      </c>
      <c r="Y439">
        <v>4.43594E-2</v>
      </c>
      <c r="Z439" s="142" t="s">
        <v>1683</v>
      </c>
    </row>
    <row r="440" spans="1:26">
      <c r="A440" t="s">
        <v>1311</v>
      </c>
      <c r="B440" t="s">
        <v>1278</v>
      </c>
      <c r="C440" t="s">
        <v>1437</v>
      </c>
      <c r="D440" t="s">
        <v>1692</v>
      </c>
      <c r="E440">
        <v>0</v>
      </c>
      <c r="F440" s="625">
        <v>1.30977E-5</v>
      </c>
      <c r="G440" s="625">
        <v>9.8485000000000007E-6</v>
      </c>
      <c r="H440" s="625">
        <v>9.3922999999999998E-6</v>
      </c>
      <c r="I440" s="625">
        <v>1.1270900000000001E-5</v>
      </c>
      <c r="J440" s="625">
        <v>1.48923E-5</v>
      </c>
      <c r="K440" s="625">
        <v>2.1123000000000001E-5</v>
      </c>
      <c r="L440" s="625">
        <v>2.7900500000000002E-5</v>
      </c>
      <c r="M440" s="625">
        <v>3.49305E-5</v>
      </c>
      <c r="N440" s="625">
        <v>4.1870499999999998E-5</v>
      </c>
      <c r="O440" s="625">
        <v>4.8953399999999998E-5</v>
      </c>
      <c r="P440" s="625">
        <v>5.5709499999999999E-5</v>
      </c>
      <c r="Q440" s="625">
        <v>6.2595900000000002E-5</v>
      </c>
      <c r="R440" s="625">
        <v>6.9195800000000006E-5</v>
      </c>
      <c r="S440" s="625">
        <v>7.3076299999999997E-5</v>
      </c>
      <c r="T440" s="625">
        <v>7.3783300000000002E-5</v>
      </c>
      <c r="U440" s="625">
        <v>7.0470599999999996E-5</v>
      </c>
      <c r="V440" s="625">
        <v>6.2762000000000007E-5</v>
      </c>
      <c r="W440" s="625">
        <v>5.0964300000000003E-5</v>
      </c>
      <c r="X440" s="625">
        <v>3.5528100000000003E-5</v>
      </c>
      <c r="Y440" s="625">
        <v>2.1878800000000001E-5</v>
      </c>
      <c r="Z440" s="142" t="s">
        <v>1683</v>
      </c>
    </row>
    <row r="441" spans="1:26">
      <c r="A441" t="s">
        <v>1311</v>
      </c>
      <c r="B441" t="s">
        <v>1278</v>
      </c>
      <c r="C441" t="s">
        <v>1437</v>
      </c>
      <c r="D441" t="s">
        <v>1691</v>
      </c>
      <c r="E441">
        <v>0</v>
      </c>
      <c r="F441" s="625">
        <v>1.4010100000000001E-4</v>
      </c>
      <c r="G441" s="625">
        <v>5.1361099999999997E-4</v>
      </c>
      <c r="H441" s="625">
        <v>4.8982099999999998E-4</v>
      </c>
      <c r="I441">
        <v>1.5440300000000001E-3</v>
      </c>
      <c r="J441">
        <v>2.1122599999999999E-3</v>
      </c>
      <c r="K441">
        <v>3.1238500000000001E-3</v>
      </c>
      <c r="L441">
        <v>4.1261600000000002E-3</v>
      </c>
      <c r="M441">
        <v>5.1658299999999997E-3</v>
      </c>
      <c r="N441">
        <v>6.1921800000000003E-3</v>
      </c>
      <c r="O441">
        <v>7.2396500000000003E-3</v>
      </c>
      <c r="P441">
        <v>8.2387999999999992E-3</v>
      </c>
      <c r="Q441">
        <v>9.25722E-3</v>
      </c>
      <c r="R441">
        <v>1.0233300000000001E-2</v>
      </c>
      <c r="S441">
        <v>1.0807199999999999E-2</v>
      </c>
      <c r="T441">
        <v>1.09117E-2</v>
      </c>
      <c r="U441">
        <v>1.04218E-2</v>
      </c>
      <c r="V441">
        <v>9.2817899999999998E-3</v>
      </c>
      <c r="W441">
        <v>7.5370400000000001E-3</v>
      </c>
      <c r="X441">
        <v>5.2541999999999997E-3</v>
      </c>
      <c r="Y441">
        <v>3.2356300000000002E-3</v>
      </c>
      <c r="Z441" s="142" t="s">
        <v>1683</v>
      </c>
    </row>
    <row r="442" spans="1:26">
      <c r="A442" t="s">
        <v>1311</v>
      </c>
      <c r="B442" t="s">
        <v>1278</v>
      </c>
      <c r="C442" t="s">
        <v>1436</v>
      </c>
      <c r="D442" t="s">
        <v>1694</v>
      </c>
      <c r="E442">
        <v>0</v>
      </c>
      <c r="F442">
        <v>2.10991E-3</v>
      </c>
      <c r="G442">
        <v>7.8366100000000008E-3</v>
      </c>
      <c r="H442">
        <v>8.5066800000000008E-3</v>
      </c>
      <c r="I442">
        <v>2.7067399999999998E-2</v>
      </c>
      <c r="J442">
        <v>3.6980300000000001E-2</v>
      </c>
      <c r="K442">
        <v>5.5187100000000003E-2</v>
      </c>
      <c r="L442">
        <v>7.3166200000000001E-2</v>
      </c>
      <c r="M442">
        <v>9.1982800000000003E-2</v>
      </c>
      <c r="N442">
        <v>0.110843</v>
      </c>
      <c r="O442">
        <v>0.133132</v>
      </c>
      <c r="P442">
        <v>0.15839200000000001</v>
      </c>
      <c r="Q442">
        <v>0.18246699999999999</v>
      </c>
      <c r="R442">
        <v>0.20268900000000001</v>
      </c>
      <c r="S442">
        <v>0.216007</v>
      </c>
      <c r="T442">
        <v>0.22098300000000001</v>
      </c>
      <c r="U442">
        <v>0.21501799999999999</v>
      </c>
      <c r="V442">
        <v>0.19669200000000001</v>
      </c>
      <c r="W442">
        <v>0.16639000000000001</v>
      </c>
      <c r="X442">
        <v>0.12475700000000001</v>
      </c>
      <c r="Y442">
        <v>7.41454E-2</v>
      </c>
      <c r="Z442" s="142" t="s">
        <v>1683</v>
      </c>
    </row>
    <row r="443" spans="1:26">
      <c r="A443" t="s">
        <v>1311</v>
      </c>
      <c r="B443" t="s">
        <v>1278</v>
      </c>
      <c r="C443" t="s">
        <v>1436</v>
      </c>
      <c r="D443" t="s">
        <v>1687</v>
      </c>
      <c r="E443">
        <v>0</v>
      </c>
      <c r="F443">
        <v>1.23743E-2</v>
      </c>
      <c r="G443">
        <v>3.5640999999999999E-2</v>
      </c>
      <c r="H443">
        <v>3.8688500000000001E-2</v>
      </c>
      <c r="I443">
        <v>4.6920099999999999E-2</v>
      </c>
      <c r="J443">
        <v>6.1938500000000001E-2</v>
      </c>
      <c r="K443">
        <v>8.8688799999999998E-2</v>
      </c>
      <c r="L443">
        <v>0.11758200000000001</v>
      </c>
      <c r="M443">
        <v>0.14782200000000001</v>
      </c>
      <c r="N443">
        <v>0.17813200000000001</v>
      </c>
      <c r="O443">
        <v>0.213951</v>
      </c>
      <c r="P443">
        <v>0.25454500000000002</v>
      </c>
      <c r="Q443">
        <v>0.29323500000000002</v>
      </c>
      <c r="R443">
        <v>0.32573200000000002</v>
      </c>
      <c r="S443">
        <v>0.347136</v>
      </c>
      <c r="T443">
        <v>0.355132</v>
      </c>
      <c r="U443">
        <v>0.34554600000000002</v>
      </c>
      <c r="V443">
        <v>0.31609500000000001</v>
      </c>
      <c r="W443">
        <v>0.267397</v>
      </c>
      <c r="X443">
        <v>0.200491</v>
      </c>
      <c r="Y443">
        <v>0.119156</v>
      </c>
      <c r="Z443" s="142" t="s">
        <v>1683</v>
      </c>
    </row>
    <row r="444" spans="1:26">
      <c r="A444" t="s">
        <v>1311</v>
      </c>
      <c r="B444" t="s">
        <v>1278</v>
      </c>
      <c r="C444" t="s">
        <v>1436</v>
      </c>
      <c r="D444" t="s">
        <v>1693</v>
      </c>
      <c r="E444">
        <v>0</v>
      </c>
      <c r="F444">
        <v>2.59473E-3</v>
      </c>
      <c r="G444">
        <v>8.5012999999999998E-3</v>
      </c>
      <c r="H444">
        <v>9.2282000000000006E-3</v>
      </c>
      <c r="I444">
        <v>2.93309E-2</v>
      </c>
      <c r="J444">
        <v>4.00586E-2</v>
      </c>
      <c r="K444">
        <v>5.9756700000000003E-2</v>
      </c>
      <c r="L444">
        <v>7.9224600000000006E-2</v>
      </c>
      <c r="M444">
        <v>9.9599199999999999E-2</v>
      </c>
      <c r="N444">
        <v>0.120022</v>
      </c>
      <c r="O444">
        <v>0.14415600000000001</v>
      </c>
      <c r="P444">
        <v>0.17150799999999999</v>
      </c>
      <c r="Q444">
        <v>0.197576</v>
      </c>
      <c r="R444">
        <v>0.219472</v>
      </c>
      <c r="S444">
        <v>0.23389299999999999</v>
      </c>
      <c r="T444">
        <v>0.23927999999999999</v>
      </c>
      <c r="U444">
        <v>0.232822</v>
      </c>
      <c r="V444">
        <v>0.212978</v>
      </c>
      <c r="W444">
        <v>0.18016699999999999</v>
      </c>
      <c r="X444">
        <v>0.13508700000000001</v>
      </c>
      <c r="Y444">
        <v>8.0284800000000003E-2</v>
      </c>
      <c r="Z444" s="142" t="s">
        <v>1683</v>
      </c>
    </row>
    <row r="445" spans="1:26">
      <c r="A445" t="s">
        <v>1311</v>
      </c>
      <c r="B445" t="s">
        <v>1278</v>
      </c>
      <c r="C445" t="s">
        <v>1436</v>
      </c>
      <c r="D445" t="s">
        <v>1692</v>
      </c>
      <c r="E445">
        <v>0</v>
      </c>
      <c r="F445" s="625">
        <v>1.76566E-5</v>
      </c>
      <c r="G445" s="625">
        <v>1.1844199999999999E-5</v>
      </c>
      <c r="H445" s="625">
        <v>1.2857000000000001E-5</v>
      </c>
      <c r="I445" s="625">
        <v>1.55925E-5</v>
      </c>
      <c r="J445" s="625">
        <v>2.05835E-5</v>
      </c>
      <c r="K445" s="625">
        <v>2.9473100000000001E-5</v>
      </c>
      <c r="L445" s="625">
        <v>3.9075100000000001E-5</v>
      </c>
      <c r="M445" s="625">
        <v>4.91242E-5</v>
      </c>
      <c r="N445" s="625">
        <v>5.9196900000000002E-5</v>
      </c>
      <c r="O445" s="625">
        <v>7.1100399999999994E-5</v>
      </c>
      <c r="P445" s="625">
        <v>8.4590800000000003E-5</v>
      </c>
      <c r="Q445" s="625">
        <v>9.74483E-5</v>
      </c>
      <c r="R445" s="625">
        <v>1.08248E-4</v>
      </c>
      <c r="S445" s="625">
        <v>1.15361E-4</v>
      </c>
      <c r="T445" s="625">
        <v>1.1801799999999999E-4</v>
      </c>
      <c r="U445" s="625">
        <v>1.14832E-4</v>
      </c>
      <c r="V445" s="625">
        <v>1.0504499999999999E-4</v>
      </c>
      <c r="W445" s="625">
        <v>8.8861800000000004E-5</v>
      </c>
      <c r="X445" s="625">
        <v>6.6627399999999998E-5</v>
      </c>
      <c r="Y445" s="625">
        <v>3.9598000000000003E-5</v>
      </c>
      <c r="Z445" s="142" t="s">
        <v>1683</v>
      </c>
    </row>
    <row r="446" spans="1:26">
      <c r="A446" t="s">
        <v>1311</v>
      </c>
      <c r="B446" t="s">
        <v>1278</v>
      </c>
      <c r="C446" t="s">
        <v>1436</v>
      </c>
      <c r="D446" t="s">
        <v>1691</v>
      </c>
      <c r="E446">
        <v>0</v>
      </c>
      <c r="F446" s="625">
        <v>1.88865E-4</v>
      </c>
      <c r="G446" s="625">
        <v>6.1769199999999998E-4</v>
      </c>
      <c r="H446" s="625">
        <v>6.7050699999999998E-4</v>
      </c>
      <c r="I446">
        <v>2.13605E-3</v>
      </c>
      <c r="J446">
        <v>2.9194500000000001E-3</v>
      </c>
      <c r="K446">
        <v>4.3587299999999999E-3</v>
      </c>
      <c r="L446">
        <v>5.7787300000000002E-3</v>
      </c>
      <c r="M446">
        <v>7.2648799999999996E-3</v>
      </c>
      <c r="N446">
        <v>8.75452E-3</v>
      </c>
      <c r="O446">
        <v>1.0514900000000001E-2</v>
      </c>
      <c r="P446">
        <v>1.251E-2</v>
      </c>
      <c r="Q446">
        <v>1.44114E-2</v>
      </c>
      <c r="R446">
        <v>1.6008499999999998E-2</v>
      </c>
      <c r="S446">
        <v>1.7060499999999999E-2</v>
      </c>
      <c r="T446">
        <v>1.7453400000000001E-2</v>
      </c>
      <c r="U446">
        <v>1.6982299999999999E-2</v>
      </c>
      <c r="V446">
        <v>1.5534900000000001E-2</v>
      </c>
      <c r="W446">
        <v>1.31416E-2</v>
      </c>
      <c r="X446">
        <v>9.8534E-3</v>
      </c>
      <c r="Y446">
        <v>5.8560699999999997E-3</v>
      </c>
      <c r="Z446" s="142" t="s">
        <v>1683</v>
      </c>
    </row>
    <row r="447" spans="1:26">
      <c r="A447" t="s">
        <v>1311</v>
      </c>
      <c r="B447" t="s">
        <v>1278</v>
      </c>
      <c r="C447" t="s">
        <v>1435</v>
      </c>
      <c r="D447" t="s">
        <v>1694</v>
      </c>
      <c r="E447">
        <v>0</v>
      </c>
      <c r="F447">
        <v>2.9223000000000001E-3</v>
      </c>
      <c r="G447">
        <v>9.6326499999999995E-3</v>
      </c>
      <c r="H447">
        <v>1.17947E-2</v>
      </c>
      <c r="I447">
        <v>3.8123200000000003E-2</v>
      </c>
      <c r="J447">
        <v>5.2248700000000002E-2</v>
      </c>
      <c r="K447">
        <v>7.85917E-2</v>
      </c>
      <c r="L447">
        <v>0.104447</v>
      </c>
      <c r="M447">
        <v>0.134158</v>
      </c>
      <c r="N447">
        <v>0.16848199999999999</v>
      </c>
      <c r="O447">
        <v>0.205951</v>
      </c>
      <c r="P447">
        <v>0.24460599999999999</v>
      </c>
      <c r="Q447">
        <v>0.28239900000000001</v>
      </c>
      <c r="R447">
        <v>0.31567600000000001</v>
      </c>
      <c r="S447">
        <v>0.34018500000000002</v>
      </c>
      <c r="T447">
        <v>0.35389599999999999</v>
      </c>
      <c r="U447">
        <v>0.352993</v>
      </c>
      <c r="V447">
        <v>0.33520299999999997</v>
      </c>
      <c r="W447">
        <v>0.30070999999999998</v>
      </c>
      <c r="X447">
        <v>0.249587</v>
      </c>
      <c r="Y447">
        <v>0.183279</v>
      </c>
      <c r="Z447" s="142" t="s">
        <v>1683</v>
      </c>
    </row>
    <row r="448" spans="1:26">
      <c r="A448" t="s">
        <v>1311</v>
      </c>
      <c r="B448" t="s">
        <v>1278</v>
      </c>
      <c r="C448" t="s">
        <v>1435</v>
      </c>
      <c r="D448" t="s">
        <v>1687</v>
      </c>
      <c r="E448">
        <v>0</v>
      </c>
      <c r="F448">
        <v>1.7138899999999999E-2</v>
      </c>
      <c r="G448">
        <v>4.3809399999999998E-2</v>
      </c>
      <c r="H448">
        <v>5.3642599999999999E-2</v>
      </c>
      <c r="I448">
        <v>6.6084799999999999E-2</v>
      </c>
      <c r="J448">
        <v>8.7511500000000006E-2</v>
      </c>
      <c r="K448">
        <v>0.126301</v>
      </c>
      <c r="L448">
        <v>0.167852</v>
      </c>
      <c r="M448">
        <v>0.21560000000000001</v>
      </c>
      <c r="N448">
        <v>0.27076</v>
      </c>
      <c r="O448">
        <v>0.33097500000000002</v>
      </c>
      <c r="P448">
        <v>0.39309500000000003</v>
      </c>
      <c r="Q448">
        <v>0.45383099999999998</v>
      </c>
      <c r="R448">
        <v>0.50730900000000001</v>
      </c>
      <c r="S448">
        <v>0.54669699999999999</v>
      </c>
      <c r="T448">
        <v>0.56873099999999999</v>
      </c>
      <c r="U448">
        <v>0.56728000000000001</v>
      </c>
      <c r="V448">
        <v>0.53869</v>
      </c>
      <c r="W448">
        <v>0.48325899999999999</v>
      </c>
      <c r="X448">
        <v>0.40110099999999999</v>
      </c>
      <c r="Y448">
        <v>0.29454000000000002</v>
      </c>
      <c r="Z448" s="142" t="s">
        <v>1683</v>
      </c>
    </row>
    <row r="449" spans="1:26">
      <c r="A449" t="s">
        <v>1311</v>
      </c>
      <c r="B449" t="s">
        <v>1278</v>
      </c>
      <c r="C449" t="s">
        <v>1435</v>
      </c>
      <c r="D449" t="s">
        <v>1693</v>
      </c>
      <c r="E449">
        <v>0</v>
      </c>
      <c r="F449">
        <v>3.5937899999999999E-3</v>
      </c>
      <c r="G449">
        <v>1.0449699999999999E-2</v>
      </c>
      <c r="H449">
        <v>1.27951E-2</v>
      </c>
      <c r="I449">
        <v>4.1311199999999999E-2</v>
      </c>
      <c r="J449">
        <v>5.6598000000000002E-2</v>
      </c>
      <c r="K449">
        <v>8.5099300000000003E-2</v>
      </c>
      <c r="L449">
        <v>0.113095</v>
      </c>
      <c r="M449">
        <v>0.14526700000000001</v>
      </c>
      <c r="N449">
        <v>0.18243300000000001</v>
      </c>
      <c r="O449">
        <v>0.22300400000000001</v>
      </c>
      <c r="P449">
        <v>0.26485900000000001</v>
      </c>
      <c r="Q449">
        <v>0.305782</v>
      </c>
      <c r="R449">
        <v>0.34181499999999998</v>
      </c>
      <c r="S449">
        <v>0.36835400000000001</v>
      </c>
      <c r="T449">
        <v>0.38319900000000001</v>
      </c>
      <c r="U449">
        <v>0.38222099999999998</v>
      </c>
      <c r="V449">
        <v>0.362958</v>
      </c>
      <c r="W449">
        <v>0.32561000000000001</v>
      </c>
      <c r="X449">
        <v>0.27025399999999999</v>
      </c>
      <c r="Y449">
        <v>0.19845499999999999</v>
      </c>
      <c r="Z449" s="142" t="s">
        <v>1683</v>
      </c>
    </row>
    <row r="450" spans="1:26">
      <c r="A450" t="s">
        <v>1311</v>
      </c>
      <c r="B450" t="s">
        <v>1278</v>
      </c>
      <c r="C450" t="s">
        <v>1435</v>
      </c>
      <c r="D450" t="s">
        <v>1692</v>
      </c>
      <c r="E450">
        <v>0</v>
      </c>
      <c r="F450" s="625">
        <v>2.4454999999999999E-5</v>
      </c>
      <c r="G450" s="625">
        <v>1.45588E-5</v>
      </c>
      <c r="H450" s="625">
        <v>1.7826499999999999E-5</v>
      </c>
      <c r="I450" s="625">
        <v>2.1961299999999999E-5</v>
      </c>
      <c r="J450" s="625">
        <v>2.90818E-5</v>
      </c>
      <c r="K450" s="625">
        <v>4.1972499999999998E-5</v>
      </c>
      <c r="L450" s="625">
        <v>5.5780399999999999E-5</v>
      </c>
      <c r="M450" s="625">
        <v>7.1648000000000002E-5</v>
      </c>
      <c r="N450" s="625">
        <v>8.9979099999999994E-5</v>
      </c>
      <c r="O450" s="625">
        <v>1.0998899999999999E-4</v>
      </c>
      <c r="P450" s="625">
        <v>1.3063300000000001E-4</v>
      </c>
      <c r="Q450" s="625">
        <v>1.50817E-4</v>
      </c>
      <c r="R450" s="625">
        <v>1.6858899999999999E-4</v>
      </c>
      <c r="S450" s="625">
        <v>1.81678E-4</v>
      </c>
      <c r="T450" s="625">
        <v>1.8900000000000001E-4</v>
      </c>
      <c r="U450" s="625">
        <v>1.8851800000000001E-4</v>
      </c>
      <c r="V450" s="625">
        <v>1.7901700000000001E-4</v>
      </c>
      <c r="W450" s="625">
        <v>1.6059700000000001E-4</v>
      </c>
      <c r="X450" s="625">
        <v>1.33294E-4</v>
      </c>
      <c r="Y450" s="625">
        <v>9.7881599999999995E-5</v>
      </c>
      <c r="Z450" s="142" t="s">
        <v>1683</v>
      </c>
    </row>
    <row r="451" spans="1:26">
      <c r="A451" t="s">
        <v>1311</v>
      </c>
      <c r="B451" t="s">
        <v>1278</v>
      </c>
      <c r="C451" t="s">
        <v>1435</v>
      </c>
      <c r="D451" t="s">
        <v>1691</v>
      </c>
      <c r="E451">
        <v>0</v>
      </c>
      <c r="F451" s="625">
        <v>2.6158399999999998E-4</v>
      </c>
      <c r="G451" s="625">
        <v>7.5925700000000005E-4</v>
      </c>
      <c r="H451" s="625">
        <v>9.2967500000000003E-4</v>
      </c>
      <c r="I451">
        <v>3.0085300000000001E-3</v>
      </c>
      <c r="J451">
        <v>4.1248200000000004E-3</v>
      </c>
      <c r="K451">
        <v>6.2072400000000002E-3</v>
      </c>
      <c r="L451">
        <v>8.2492799999999995E-3</v>
      </c>
      <c r="M451">
        <v>1.05959E-2</v>
      </c>
      <c r="N451">
        <v>1.33069E-2</v>
      </c>
      <c r="O451">
        <v>1.6266200000000001E-2</v>
      </c>
      <c r="P451">
        <v>1.9319200000000002E-2</v>
      </c>
      <c r="Q451">
        <v>2.23041E-2</v>
      </c>
      <c r="R451">
        <v>2.49324E-2</v>
      </c>
      <c r="S451">
        <v>2.6868099999999999E-2</v>
      </c>
      <c r="T451">
        <v>2.7951E-2</v>
      </c>
      <c r="U451">
        <v>2.78797E-2</v>
      </c>
      <c r="V451">
        <v>2.6474600000000001E-2</v>
      </c>
      <c r="W451">
        <v>2.3750400000000001E-2</v>
      </c>
      <c r="X451">
        <v>1.97126E-2</v>
      </c>
      <c r="Y451">
        <v>1.44756E-2</v>
      </c>
      <c r="Z451" s="142" t="s">
        <v>1683</v>
      </c>
    </row>
    <row r="452" spans="1:26">
      <c r="A452" t="s">
        <v>1311</v>
      </c>
      <c r="B452" t="s">
        <v>1278</v>
      </c>
      <c r="C452" t="s">
        <v>1434</v>
      </c>
      <c r="D452" t="s">
        <v>1694</v>
      </c>
      <c r="E452">
        <v>0</v>
      </c>
      <c r="F452">
        <v>4.2354599999999999E-3</v>
      </c>
      <c r="G452">
        <v>1.2316499999999999E-2</v>
      </c>
      <c r="H452">
        <v>1.7024999999999998E-2</v>
      </c>
      <c r="I452">
        <v>5.62251E-2</v>
      </c>
      <c r="J452">
        <v>7.9306399999999999E-2</v>
      </c>
      <c r="K452">
        <v>0.12035800000000001</v>
      </c>
      <c r="L452">
        <v>0.167048</v>
      </c>
      <c r="M452">
        <v>0.21741199999999999</v>
      </c>
      <c r="N452">
        <v>0.27074599999999999</v>
      </c>
      <c r="O452">
        <v>0.329596</v>
      </c>
      <c r="P452">
        <v>0.391287</v>
      </c>
      <c r="Q452">
        <v>0.45316600000000001</v>
      </c>
      <c r="R452">
        <v>0.51020699999999997</v>
      </c>
      <c r="S452">
        <v>0.55651399999999995</v>
      </c>
      <c r="T452">
        <v>0.589472</v>
      </c>
      <c r="U452">
        <v>0.60369399999999995</v>
      </c>
      <c r="V452">
        <v>0.59592599999999996</v>
      </c>
      <c r="W452">
        <v>0.56644799999999995</v>
      </c>
      <c r="X452">
        <v>0.51475199999999999</v>
      </c>
      <c r="Y452">
        <v>0.441305</v>
      </c>
      <c r="Z452" s="142" t="s">
        <v>1683</v>
      </c>
    </row>
    <row r="453" spans="1:26">
      <c r="A453" t="s">
        <v>1311</v>
      </c>
      <c r="B453" t="s">
        <v>1278</v>
      </c>
      <c r="C453" t="s">
        <v>1434</v>
      </c>
      <c r="D453" t="s">
        <v>1687</v>
      </c>
      <c r="E453">
        <v>0</v>
      </c>
      <c r="F453">
        <v>2.4840399999999999E-2</v>
      </c>
      <c r="G453">
        <v>5.6015799999999998E-2</v>
      </c>
      <c r="H453">
        <v>7.7429899999999996E-2</v>
      </c>
      <c r="I453">
        <v>9.7463400000000006E-2</v>
      </c>
      <c r="J453">
        <v>0.132831</v>
      </c>
      <c r="K453">
        <v>0.19342200000000001</v>
      </c>
      <c r="L453">
        <v>0.26845599999999997</v>
      </c>
      <c r="M453">
        <v>0.34939399999999998</v>
      </c>
      <c r="N453">
        <v>0.43510399999999999</v>
      </c>
      <c r="O453">
        <v>0.52968000000000004</v>
      </c>
      <c r="P453">
        <v>0.62882099999999996</v>
      </c>
      <c r="Q453">
        <v>0.72826400000000002</v>
      </c>
      <c r="R453">
        <v>0.81993300000000002</v>
      </c>
      <c r="S453">
        <v>0.89434899999999995</v>
      </c>
      <c r="T453">
        <v>0.94731500000000002</v>
      </c>
      <c r="U453">
        <v>0.97016999999999998</v>
      </c>
      <c r="V453">
        <v>0.95768699999999995</v>
      </c>
      <c r="W453">
        <v>0.91031499999999999</v>
      </c>
      <c r="X453">
        <v>0.82723599999999997</v>
      </c>
      <c r="Y453">
        <v>0.709202</v>
      </c>
      <c r="Z453" s="142" t="s">
        <v>1683</v>
      </c>
    </row>
    <row r="454" spans="1:26">
      <c r="A454" t="s">
        <v>1311</v>
      </c>
      <c r="B454" t="s">
        <v>1278</v>
      </c>
      <c r="C454" t="s">
        <v>1434</v>
      </c>
      <c r="D454" t="s">
        <v>1693</v>
      </c>
      <c r="E454">
        <v>0</v>
      </c>
      <c r="F454">
        <v>5.2087000000000001E-3</v>
      </c>
      <c r="G454">
        <v>1.33612E-2</v>
      </c>
      <c r="H454">
        <v>1.8468999999999999E-2</v>
      </c>
      <c r="I454">
        <v>6.09267E-2</v>
      </c>
      <c r="J454">
        <v>8.5908100000000001E-2</v>
      </c>
      <c r="K454">
        <v>0.13032299999999999</v>
      </c>
      <c r="L454">
        <v>0.18088000000000001</v>
      </c>
      <c r="M454">
        <v>0.23541500000000001</v>
      </c>
      <c r="N454">
        <v>0.29316500000000001</v>
      </c>
      <c r="O454">
        <v>0.35688799999999998</v>
      </c>
      <c r="P454">
        <v>0.42368699999999998</v>
      </c>
      <c r="Q454">
        <v>0.49069000000000002</v>
      </c>
      <c r="R454">
        <v>0.552454</v>
      </c>
      <c r="S454">
        <v>0.60259399999999996</v>
      </c>
      <c r="T454">
        <v>0.63828099999999999</v>
      </c>
      <c r="U454">
        <v>0.65368099999999996</v>
      </c>
      <c r="V454">
        <v>0.64527000000000001</v>
      </c>
      <c r="W454">
        <v>0.61335099999999998</v>
      </c>
      <c r="X454">
        <v>0.55737499999999995</v>
      </c>
      <c r="Y454">
        <v>0.47784599999999999</v>
      </c>
      <c r="Z454" s="142" t="s">
        <v>1683</v>
      </c>
    </row>
    <row r="455" spans="1:26">
      <c r="A455" t="s">
        <v>1311</v>
      </c>
      <c r="B455" t="s">
        <v>1278</v>
      </c>
      <c r="C455" t="s">
        <v>1434</v>
      </c>
      <c r="D455" t="s">
        <v>1692</v>
      </c>
      <c r="E455">
        <v>0</v>
      </c>
      <c r="F455" s="625">
        <v>3.5444000000000001E-5</v>
      </c>
      <c r="G455" s="625">
        <v>1.8615200000000001E-5</v>
      </c>
      <c r="H455" s="625">
        <v>2.5731499999999999E-5</v>
      </c>
      <c r="I455" s="625">
        <v>3.2388999999999998E-5</v>
      </c>
      <c r="J455" s="625">
        <v>4.4142299999999999E-5</v>
      </c>
      <c r="K455" s="625">
        <v>6.4277799999999996E-5</v>
      </c>
      <c r="L455" s="625">
        <v>8.9213299999999995E-5</v>
      </c>
      <c r="M455" s="625">
        <v>1.16111E-4</v>
      </c>
      <c r="N455" s="625">
        <v>1.4459400000000001E-4</v>
      </c>
      <c r="O455" s="625">
        <v>1.7602300000000001E-4</v>
      </c>
      <c r="P455" s="625">
        <v>2.0897E-4</v>
      </c>
      <c r="Q455" s="625">
        <v>2.42017E-4</v>
      </c>
      <c r="R455" s="625">
        <v>2.7248000000000002E-4</v>
      </c>
      <c r="S455" s="625">
        <v>2.9721000000000001E-4</v>
      </c>
      <c r="T455" s="625">
        <v>3.1481199999999998E-4</v>
      </c>
      <c r="U455" s="625">
        <v>3.2240699999999998E-4</v>
      </c>
      <c r="V455" s="625">
        <v>3.1825799999999997E-4</v>
      </c>
      <c r="W455" s="625">
        <v>3.0251600000000002E-4</v>
      </c>
      <c r="X455" s="625">
        <v>2.7490700000000002E-4</v>
      </c>
      <c r="Y455" s="625">
        <v>2.35682E-4</v>
      </c>
      <c r="Z455" s="142" t="s">
        <v>1683</v>
      </c>
    </row>
    <row r="456" spans="1:26">
      <c r="A456" t="s">
        <v>1311</v>
      </c>
      <c r="B456" t="s">
        <v>1278</v>
      </c>
      <c r="C456" t="s">
        <v>1434</v>
      </c>
      <c r="D456" t="s">
        <v>1691</v>
      </c>
      <c r="E456">
        <v>0</v>
      </c>
      <c r="F456" s="625">
        <v>3.7912999999999998E-4</v>
      </c>
      <c r="G456" s="625">
        <v>9.7080500000000004E-4</v>
      </c>
      <c r="H456">
        <v>1.3419300000000001E-3</v>
      </c>
      <c r="I456">
        <v>4.4370599999999996E-3</v>
      </c>
      <c r="J456">
        <v>6.2609299999999996E-3</v>
      </c>
      <c r="K456">
        <v>9.5059500000000009E-3</v>
      </c>
      <c r="L456">
        <v>1.31936E-2</v>
      </c>
      <c r="M456">
        <v>1.71714E-2</v>
      </c>
      <c r="N456">
        <v>2.1383800000000001E-2</v>
      </c>
      <c r="O456">
        <v>2.6031800000000001E-2</v>
      </c>
      <c r="P456">
        <v>3.09042E-2</v>
      </c>
      <c r="Q456">
        <v>3.5791499999999997E-2</v>
      </c>
      <c r="R456">
        <v>4.0296600000000002E-2</v>
      </c>
      <c r="S456">
        <v>4.3953899999999997E-2</v>
      </c>
      <c r="T456">
        <v>4.6557000000000001E-2</v>
      </c>
      <c r="U456">
        <v>4.7680300000000002E-2</v>
      </c>
      <c r="V456">
        <v>4.7066700000000003E-2</v>
      </c>
      <c r="W456">
        <v>4.4738600000000003E-2</v>
      </c>
      <c r="X456">
        <v>4.06556E-2</v>
      </c>
      <c r="Y456">
        <v>3.4854599999999999E-2</v>
      </c>
      <c r="Z456" s="142" t="s">
        <v>1683</v>
      </c>
    </row>
    <row r="457" spans="1:26">
      <c r="A457" t="s">
        <v>1311</v>
      </c>
      <c r="B457" t="s">
        <v>1278</v>
      </c>
      <c r="C457" t="s">
        <v>1433</v>
      </c>
      <c r="D457" t="s">
        <v>1694</v>
      </c>
      <c r="E457">
        <v>0</v>
      </c>
      <c r="F457">
        <v>6.7943999999999999E-3</v>
      </c>
      <c r="G457">
        <v>1.7881000000000001E-2</v>
      </c>
      <c r="H457">
        <v>2.7286600000000001E-2</v>
      </c>
      <c r="I457">
        <v>9.3465699999999999E-2</v>
      </c>
      <c r="J457">
        <v>0.14242199999999999</v>
      </c>
      <c r="K457">
        <v>0.22659899999999999</v>
      </c>
      <c r="L457">
        <v>0.30834299999999998</v>
      </c>
      <c r="M457">
        <v>0.39630500000000002</v>
      </c>
      <c r="N457">
        <v>0.49007800000000001</v>
      </c>
      <c r="O457">
        <v>0.59480900000000003</v>
      </c>
      <c r="P457">
        <v>0.70659899999999998</v>
      </c>
      <c r="Q457">
        <v>0.82200200000000001</v>
      </c>
      <c r="R457">
        <v>0.93378300000000003</v>
      </c>
      <c r="S457">
        <v>1.03349</v>
      </c>
      <c r="T457">
        <v>1.11825</v>
      </c>
      <c r="U457">
        <v>1.1804600000000001</v>
      </c>
      <c r="V457">
        <v>1.2158899999999999</v>
      </c>
      <c r="W457">
        <v>1.22603</v>
      </c>
      <c r="X457">
        <v>1.2101200000000001</v>
      </c>
      <c r="Y457">
        <v>1.16797</v>
      </c>
      <c r="Z457" s="142" t="s">
        <v>1683</v>
      </c>
    </row>
    <row r="458" spans="1:26">
      <c r="A458" t="s">
        <v>1311</v>
      </c>
      <c r="B458" t="s">
        <v>1278</v>
      </c>
      <c r="C458" t="s">
        <v>1433</v>
      </c>
      <c r="D458" t="s">
        <v>1687</v>
      </c>
      <c r="E458">
        <v>0</v>
      </c>
      <c r="F458">
        <v>3.9848300000000003E-2</v>
      </c>
      <c r="G458">
        <v>8.1323300000000001E-2</v>
      </c>
      <c r="H458">
        <v>0.1241</v>
      </c>
      <c r="I458">
        <v>0.162018</v>
      </c>
      <c r="J458">
        <v>0.238542</v>
      </c>
      <c r="K458">
        <v>0.36415799999999998</v>
      </c>
      <c r="L458">
        <v>0.49552499999999999</v>
      </c>
      <c r="M458">
        <v>0.63688500000000003</v>
      </c>
      <c r="N458">
        <v>0.78758300000000003</v>
      </c>
      <c r="O458">
        <v>0.95589199999999996</v>
      </c>
      <c r="P458">
        <v>1.1355500000000001</v>
      </c>
      <c r="Q458">
        <v>1.321</v>
      </c>
      <c r="R458">
        <v>1.50064</v>
      </c>
      <c r="S458">
        <v>1.6608799999999999</v>
      </c>
      <c r="T458">
        <v>1.7970900000000001</v>
      </c>
      <c r="U458">
        <v>1.89706</v>
      </c>
      <c r="V458">
        <v>1.95401</v>
      </c>
      <c r="W458">
        <v>1.9702999999999999</v>
      </c>
      <c r="X458">
        <v>1.9447300000000001</v>
      </c>
      <c r="Y458">
        <v>1.8769899999999999</v>
      </c>
      <c r="Z458" s="142" t="s">
        <v>1683</v>
      </c>
    </row>
    <row r="459" spans="1:26">
      <c r="A459" t="s">
        <v>1311</v>
      </c>
      <c r="B459" t="s">
        <v>1278</v>
      </c>
      <c r="C459" t="s">
        <v>1433</v>
      </c>
      <c r="D459" t="s">
        <v>1693</v>
      </c>
      <c r="E459">
        <v>0</v>
      </c>
      <c r="F459">
        <v>8.3556299999999993E-3</v>
      </c>
      <c r="G459">
        <v>1.93977E-2</v>
      </c>
      <c r="H459">
        <v>2.9600999999999999E-2</v>
      </c>
      <c r="I459">
        <v>0.101281</v>
      </c>
      <c r="J459">
        <v>0.154277</v>
      </c>
      <c r="K459">
        <v>0.245362</v>
      </c>
      <c r="L459">
        <v>0.33387499999999998</v>
      </c>
      <c r="M459">
        <v>0.42912</v>
      </c>
      <c r="N459">
        <v>0.53065799999999996</v>
      </c>
      <c r="O459">
        <v>0.64406099999999999</v>
      </c>
      <c r="P459">
        <v>0.76510800000000001</v>
      </c>
      <c r="Q459">
        <v>0.89006600000000002</v>
      </c>
      <c r="R459">
        <v>1.0111000000000001</v>
      </c>
      <c r="S459">
        <v>1.11907</v>
      </c>
      <c r="T459">
        <v>1.2108399999999999</v>
      </c>
      <c r="U459">
        <v>1.2782</v>
      </c>
      <c r="V459">
        <v>1.31657</v>
      </c>
      <c r="W459">
        <v>1.3275399999999999</v>
      </c>
      <c r="X459">
        <v>1.3103199999999999</v>
      </c>
      <c r="Y459">
        <v>1.26468</v>
      </c>
      <c r="Z459" s="142" t="s">
        <v>1683</v>
      </c>
    </row>
    <row r="460" spans="1:26">
      <c r="A460" t="s">
        <v>1311</v>
      </c>
      <c r="B460" t="s">
        <v>1278</v>
      </c>
      <c r="C460" t="s">
        <v>1433</v>
      </c>
      <c r="D460" t="s">
        <v>1692</v>
      </c>
      <c r="E460">
        <v>0</v>
      </c>
      <c r="F460" s="625">
        <v>5.6858199999999997E-5</v>
      </c>
      <c r="G460" s="625">
        <v>2.70254E-5</v>
      </c>
      <c r="H460" s="625">
        <v>4.1241E-5</v>
      </c>
      <c r="I460" s="625">
        <v>5.3841999999999997E-5</v>
      </c>
      <c r="J460" s="625">
        <v>7.9272599999999997E-5</v>
      </c>
      <c r="K460" s="625">
        <v>1.21017E-4</v>
      </c>
      <c r="L460" s="625">
        <v>1.64673E-4</v>
      </c>
      <c r="M460" s="625">
        <v>2.1164999999999999E-4</v>
      </c>
      <c r="N460" s="625">
        <v>2.6173E-4</v>
      </c>
      <c r="O460" s="625">
        <v>3.1766299999999998E-4</v>
      </c>
      <c r="P460" s="625">
        <v>3.77365E-4</v>
      </c>
      <c r="Q460" s="625">
        <v>4.38997E-4</v>
      </c>
      <c r="R460" s="625">
        <v>4.9869400000000005E-4</v>
      </c>
      <c r="S460" s="625">
        <v>5.5194499999999997E-4</v>
      </c>
      <c r="T460" s="625">
        <v>5.9720800000000001E-4</v>
      </c>
      <c r="U460" s="625">
        <v>6.3043300000000001E-4</v>
      </c>
      <c r="V460" s="625">
        <v>6.4935700000000004E-4</v>
      </c>
      <c r="W460" s="625">
        <v>6.5477000000000005E-4</v>
      </c>
      <c r="X460" s="625">
        <v>6.4627399999999996E-4</v>
      </c>
      <c r="Y460" s="625">
        <v>6.2376399999999996E-4</v>
      </c>
      <c r="Z460" s="142" t="s">
        <v>1683</v>
      </c>
    </row>
    <row r="461" spans="1:26">
      <c r="A461" t="s">
        <v>1311</v>
      </c>
      <c r="B461" t="s">
        <v>1278</v>
      </c>
      <c r="C461" t="s">
        <v>1433</v>
      </c>
      <c r="D461" t="s">
        <v>1691</v>
      </c>
      <c r="E461">
        <v>0</v>
      </c>
      <c r="F461" s="625">
        <v>6.0818799999999996E-4</v>
      </c>
      <c r="G461">
        <v>1.40941E-3</v>
      </c>
      <c r="H461">
        <v>2.1507700000000002E-3</v>
      </c>
      <c r="I461">
        <v>7.3759300000000002E-3</v>
      </c>
      <c r="J461">
        <v>1.1243599999999999E-2</v>
      </c>
      <c r="K461">
        <v>1.7897E-2</v>
      </c>
      <c r="L461">
        <v>2.4353199999999998E-2</v>
      </c>
      <c r="M461">
        <v>3.1300599999999998E-2</v>
      </c>
      <c r="N461">
        <v>3.87068E-2</v>
      </c>
      <c r="O461">
        <v>4.6978499999999999E-2</v>
      </c>
      <c r="P461">
        <v>5.5807900000000001E-2</v>
      </c>
      <c r="Q461">
        <v>6.4922499999999994E-2</v>
      </c>
      <c r="R461">
        <v>7.3750999999999997E-2</v>
      </c>
      <c r="S461">
        <v>8.1626099999999993E-2</v>
      </c>
      <c r="T461">
        <v>8.8320099999999999E-2</v>
      </c>
      <c r="U461">
        <v>9.3233499999999997E-2</v>
      </c>
      <c r="V461">
        <v>9.6032199999999998E-2</v>
      </c>
      <c r="W461">
        <v>9.6832699999999994E-2</v>
      </c>
      <c r="X461">
        <v>9.55762E-2</v>
      </c>
      <c r="Y461">
        <v>9.2247200000000001E-2</v>
      </c>
      <c r="Z461" s="142" t="s">
        <v>1683</v>
      </c>
    </row>
    <row r="462" spans="1:26">
      <c r="A462" t="s">
        <v>1311</v>
      </c>
      <c r="B462" t="s">
        <v>1278</v>
      </c>
      <c r="C462" t="s">
        <v>1432</v>
      </c>
      <c r="D462" t="s">
        <v>1690</v>
      </c>
      <c r="E462" s="625">
        <v>6.4195699999999999E-5</v>
      </c>
      <c r="F462" s="625">
        <v>8.5947100000000003E-5</v>
      </c>
      <c r="G462" s="625">
        <v>8.7845999999999999E-5</v>
      </c>
      <c r="H462" s="625">
        <v>1.0501999999999999E-4</v>
      </c>
      <c r="I462" s="625">
        <v>1.08133E-4</v>
      </c>
      <c r="J462" s="625">
        <v>1.0608E-4</v>
      </c>
      <c r="K462" s="625">
        <v>1.0315300000000001E-4</v>
      </c>
      <c r="L462" s="625">
        <v>9.1386100000000002E-5</v>
      </c>
      <c r="M462" s="625">
        <v>8.0534899999999994E-5</v>
      </c>
      <c r="N462" s="625">
        <v>7.0142199999999994E-5</v>
      </c>
      <c r="O462" s="625">
        <v>6.0184099999999999E-5</v>
      </c>
      <c r="P462" s="625">
        <v>5.7663600000000001E-5</v>
      </c>
      <c r="Q462" s="625">
        <v>5.5225600000000002E-5</v>
      </c>
      <c r="R462" s="625">
        <v>5.28668E-5</v>
      </c>
      <c r="S462" s="625">
        <v>5.0730699999999999E-5</v>
      </c>
      <c r="T462" s="625">
        <v>4.8652000000000001E-5</v>
      </c>
      <c r="U462" s="625">
        <v>4.6628800000000003E-5</v>
      </c>
      <c r="V462" s="625">
        <v>4.1781900000000001E-5</v>
      </c>
      <c r="W462" s="625">
        <v>2.6293400000000001E-5</v>
      </c>
      <c r="X462" s="625">
        <v>1.20294E-5</v>
      </c>
      <c r="Y462" s="625">
        <v>1.6597400000000001E-5</v>
      </c>
      <c r="Z462" s="142" t="s">
        <v>1675</v>
      </c>
    </row>
    <row r="463" spans="1:26">
      <c r="A463" t="s">
        <v>1311</v>
      </c>
      <c r="B463" t="s">
        <v>1278</v>
      </c>
      <c r="C463" t="s">
        <v>1432</v>
      </c>
      <c r="D463" t="s">
        <v>1689</v>
      </c>
      <c r="E463" s="625">
        <v>2.5478700000000003E-4</v>
      </c>
      <c r="F463" s="625">
        <v>3.58811E-4</v>
      </c>
      <c r="G463" s="625">
        <v>3.5167999999999999E-4</v>
      </c>
      <c r="H463" s="625">
        <v>4.13681E-4</v>
      </c>
      <c r="I463" s="625">
        <v>4.1763599999999998E-4</v>
      </c>
      <c r="J463" s="625">
        <v>4.0840199999999998E-4</v>
      </c>
      <c r="K463" s="625">
        <v>3.9732999999999999E-4</v>
      </c>
      <c r="L463" s="625">
        <v>3.8674899999999998E-4</v>
      </c>
      <c r="M463" s="625">
        <v>3.7815199999999998E-4</v>
      </c>
      <c r="N463" s="625">
        <v>3.69856E-4</v>
      </c>
      <c r="O463" s="625">
        <v>3.6184800000000001E-4</v>
      </c>
      <c r="P463" s="625">
        <v>3.5518000000000002E-4</v>
      </c>
      <c r="Q463" s="625">
        <v>3.4869799999999999E-4</v>
      </c>
      <c r="R463" s="625">
        <v>3.42395E-4</v>
      </c>
      <c r="S463" s="625">
        <v>3.3723999999999999E-4</v>
      </c>
      <c r="T463" s="625">
        <v>3.3219599999999999E-4</v>
      </c>
      <c r="U463" s="625">
        <v>3.2726100000000002E-4</v>
      </c>
      <c r="V463" s="625">
        <v>3.0165600000000003E-4</v>
      </c>
      <c r="W463" s="625">
        <v>1.95439E-4</v>
      </c>
      <c r="X463" s="625">
        <v>9.2136099999999994E-5</v>
      </c>
      <c r="Y463" s="625">
        <v>1.3111500000000001E-4</v>
      </c>
      <c r="Z463" s="142" t="s">
        <v>1675</v>
      </c>
    </row>
    <row r="464" spans="1:26">
      <c r="A464" t="s">
        <v>1311</v>
      </c>
      <c r="B464" t="s">
        <v>1278</v>
      </c>
      <c r="C464" t="s">
        <v>1432</v>
      </c>
      <c r="D464" t="s">
        <v>1688</v>
      </c>
      <c r="E464">
        <v>5.0442600000000001E-3</v>
      </c>
      <c r="F464">
        <v>6.6231900000000002E-3</v>
      </c>
      <c r="G464">
        <v>6.7230900000000001E-3</v>
      </c>
      <c r="H464">
        <v>7.9648700000000006E-3</v>
      </c>
      <c r="I464">
        <v>8.1115900000000001E-3</v>
      </c>
      <c r="J464">
        <v>7.9914700000000005E-3</v>
      </c>
      <c r="K464">
        <v>7.7352000000000002E-3</v>
      </c>
      <c r="L464">
        <v>6.7110499999999997E-3</v>
      </c>
      <c r="M464">
        <v>5.7618900000000004E-3</v>
      </c>
      <c r="N464">
        <v>4.8530700000000001E-3</v>
      </c>
      <c r="O464">
        <v>3.9824999999999999E-3</v>
      </c>
      <c r="P464">
        <v>3.8484000000000001E-3</v>
      </c>
      <c r="Q464">
        <v>3.71857E-3</v>
      </c>
      <c r="R464">
        <v>3.59283E-3</v>
      </c>
      <c r="S464">
        <v>3.4811E-3</v>
      </c>
      <c r="T464">
        <v>3.3722600000000002E-3</v>
      </c>
      <c r="U464">
        <v>3.2662199999999998E-3</v>
      </c>
      <c r="V464">
        <v>2.95912E-3</v>
      </c>
      <c r="W464">
        <v>1.8837700000000001E-3</v>
      </c>
      <c r="X464" s="625">
        <v>8.7232E-4</v>
      </c>
      <c r="Y464">
        <v>1.2189499999999999E-3</v>
      </c>
      <c r="Z464" s="142" t="s">
        <v>1675</v>
      </c>
    </row>
    <row r="465" spans="1:26">
      <c r="A465" t="s">
        <v>1311</v>
      </c>
      <c r="B465" t="s">
        <v>1278</v>
      </c>
      <c r="C465" t="s">
        <v>1432</v>
      </c>
      <c r="D465" t="s">
        <v>1682</v>
      </c>
      <c r="E465" s="625">
        <v>3.6917199999999999E-6</v>
      </c>
      <c r="F465" s="625">
        <v>5.4278599999999999E-6</v>
      </c>
      <c r="G465" s="625">
        <v>5.6987199999999999E-6</v>
      </c>
      <c r="H465" s="625">
        <v>7.2064299999999997E-6</v>
      </c>
      <c r="I465" s="625">
        <v>7.4614500000000004E-6</v>
      </c>
      <c r="J465" s="625">
        <v>7.29647E-6</v>
      </c>
      <c r="K465" s="625">
        <v>7.0986500000000002E-6</v>
      </c>
      <c r="L465" s="625">
        <v>6.9096199999999996E-6</v>
      </c>
      <c r="M465" s="625">
        <v>6.7560199999999999E-6</v>
      </c>
      <c r="N465" s="625">
        <v>6.6078200000000002E-6</v>
      </c>
      <c r="O465" s="625">
        <v>6.4647400000000004E-6</v>
      </c>
      <c r="P465" s="625">
        <v>6.3455999999999999E-6</v>
      </c>
      <c r="Q465" s="625">
        <v>6.2298000000000001E-6</v>
      </c>
      <c r="R465" s="625">
        <v>6.1171899999999998E-6</v>
      </c>
      <c r="S465" s="625">
        <v>6.0250900000000003E-6</v>
      </c>
      <c r="T465" s="625">
        <v>5.9349800000000002E-6</v>
      </c>
      <c r="U465" s="625">
        <v>5.8468100000000004E-6</v>
      </c>
      <c r="V465" s="625">
        <v>5.3893600000000002E-6</v>
      </c>
      <c r="W465" s="625">
        <v>3.4917E-6</v>
      </c>
      <c r="X465" s="625">
        <v>1.6460899999999999E-6</v>
      </c>
      <c r="Y465" s="625">
        <v>2.3424799999999999E-6</v>
      </c>
      <c r="Z465" s="142" t="s">
        <v>1675</v>
      </c>
    </row>
    <row r="466" spans="1:26">
      <c r="A466" t="s">
        <v>1311</v>
      </c>
      <c r="B466" t="s">
        <v>1278</v>
      </c>
      <c r="C466" t="s">
        <v>1432</v>
      </c>
      <c r="D466" t="s">
        <v>1681</v>
      </c>
      <c r="E466" s="625">
        <v>3.1195200000000002E-5</v>
      </c>
      <c r="F466" s="625">
        <v>4.19857E-5</v>
      </c>
      <c r="G466" s="625">
        <v>4.2913300000000001E-5</v>
      </c>
      <c r="H466" s="625">
        <v>5.14762E-5</v>
      </c>
      <c r="I466" s="625">
        <v>5.3297899999999997E-5</v>
      </c>
      <c r="J466" s="625">
        <v>5.2119400000000001E-5</v>
      </c>
      <c r="K466" s="625">
        <v>5.07064E-5</v>
      </c>
      <c r="L466" s="625">
        <v>4.93561E-5</v>
      </c>
      <c r="M466" s="625">
        <v>4.82589E-5</v>
      </c>
      <c r="N466" s="625">
        <v>4.7200300000000003E-5</v>
      </c>
      <c r="O466" s="625">
        <v>4.6178199999999998E-5</v>
      </c>
      <c r="P466" s="625">
        <v>4.5327200000000002E-5</v>
      </c>
      <c r="Q466" s="625">
        <v>4.4499999999999997E-5</v>
      </c>
      <c r="R466" s="625">
        <v>4.3695700000000002E-5</v>
      </c>
      <c r="S466" s="625">
        <v>4.3037800000000003E-5</v>
      </c>
      <c r="T466" s="625">
        <v>4.2394100000000001E-5</v>
      </c>
      <c r="U466" s="625">
        <v>4.1764300000000003E-5</v>
      </c>
      <c r="V466" s="625">
        <v>3.84967E-5</v>
      </c>
      <c r="W466" s="625">
        <v>2.4941599999999999E-5</v>
      </c>
      <c r="X466" s="625">
        <v>1.17582E-5</v>
      </c>
      <c r="Y466" s="625">
        <v>1.67326E-5</v>
      </c>
      <c r="Z466" s="142" t="s">
        <v>1675</v>
      </c>
    </row>
    <row r="467" spans="1:26">
      <c r="A467" t="s">
        <v>1311</v>
      </c>
      <c r="B467" t="s">
        <v>1278</v>
      </c>
      <c r="C467" t="s">
        <v>1432</v>
      </c>
      <c r="D467" t="s">
        <v>1680</v>
      </c>
      <c r="E467" s="625">
        <v>6.8629400000000005E-4</v>
      </c>
      <c r="F467" s="625">
        <v>9.23097E-4</v>
      </c>
      <c r="G467" s="625">
        <v>9.2904700000000001E-4</v>
      </c>
      <c r="H467">
        <v>1.0961600000000001E-3</v>
      </c>
      <c r="I467">
        <v>1.11079E-3</v>
      </c>
      <c r="J467">
        <v>1.1026E-3</v>
      </c>
      <c r="K467">
        <v>1.0650099999999999E-3</v>
      </c>
      <c r="L467" s="625">
        <v>9.1952500000000003E-4</v>
      </c>
      <c r="M467" s="625">
        <v>7.8456399999999996E-4</v>
      </c>
      <c r="N467" s="625">
        <v>6.5534600000000001E-4</v>
      </c>
      <c r="O467" s="625">
        <v>5.3157300000000003E-4</v>
      </c>
      <c r="P467" s="625">
        <v>5.0477400000000004E-4</v>
      </c>
      <c r="Q467" s="625">
        <v>4.7886899999999999E-4</v>
      </c>
      <c r="R467" s="625">
        <v>4.5382199999999999E-4</v>
      </c>
      <c r="S467" s="625">
        <v>4.30844E-4</v>
      </c>
      <c r="T467" s="625">
        <v>4.0849799999999998E-4</v>
      </c>
      <c r="U467" s="625">
        <v>3.8676200000000002E-4</v>
      </c>
      <c r="V467" s="625">
        <v>3.42061E-4</v>
      </c>
      <c r="W467" s="625">
        <v>2.1226099999999999E-4</v>
      </c>
      <c r="X467" s="625">
        <v>9.5655499999999999E-5</v>
      </c>
      <c r="Y467" s="625">
        <v>1.29846E-4</v>
      </c>
      <c r="Z467" s="142" t="s">
        <v>1675</v>
      </c>
    </row>
    <row r="468" spans="1:26">
      <c r="A468" t="s">
        <v>1311</v>
      </c>
      <c r="B468" t="s">
        <v>1278</v>
      </c>
      <c r="C468" t="s">
        <v>1432</v>
      </c>
      <c r="D468" t="s">
        <v>1679</v>
      </c>
      <c r="E468" s="625">
        <v>4.4795900000000003E-5</v>
      </c>
      <c r="F468" s="625">
        <v>6.0558900000000001E-5</v>
      </c>
      <c r="G468" s="625">
        <v>6.1803600000000006E-5</v>
      </c>
      <c r="H468" s="625">
        <v>7.3957100000000004E-5</v>
      </c>
      <c r="I468" s="625">
        <v>7.6598699999999996E-5</v>
      </c>
      <c r="J468" s="625">
        <v>7.4931600000000006E-5</v>
      </c>
      <c r="K468" s="625">
        <v>7.2900199999999997E-5</v>
      </c>
      <c r="L468" s="625">
        <v>6.3849400000000006E-5</v>
      </c>
      <c r="M468" s="625">
        <v>5.5478400000000001E-5</v>
      </c>
      <c r="N468" s="625">
        <v>4.7462400000000001E-5</v>
      </c>
      <c r="O468" s="625">
        <v>3.9782900000000002E-5</v>
      </c>
      <c r="P468" s="625">
        <v>3.90498E-5</v>
      </c>
      <c r="Q468" s="625">
        <v>3.8337100000000003E-5</v>
      </c>
      <c r="R468" s="625">
        <v>3.7644200000000001E-5</v>
      </c>
      <c r="S468" s="625">
        <v>3.7077399999999998E-5</v>
      </c>
      <c r="T468" s="625">
        <v>3.6522900000000002E-5</v>
      </c>
      <c r="U468" s="625">
        <v>3.5980299999999998E-5</v>
      </c>
      <c r="V468" s="625">
        <v>3.3165299999999999E-5</v>
      </c>
      <c r="W468" s="625">
        <v>2.14874E-5</v>
      </c>
      <c r="X468" s="625">
        <v>1.0129800000000001E-5</v>
      </c>
      <c r="Y468" s="625">
        <v>1.4415300000000001E-5</v>
      </c>
      <c r="Z468" s="142" t="s">
        <v>1675</v>
      </c>
    </row>
    <row r="469" spans="1:26">
      <c r="A469" t="s">
        <v>1311</v>
      </c>
      <c r="B469" t="s">
        <v>1278</v>
      </c>
      <c r="C469" t="s">
        <v>1432</v>
      </c>
      <c r="D469" t="s">
        <v>1678</v>
      </c>
      <c r="E469" s="625">
        <v>2.1922000000000001E-4</v>
      </c>
      <c r="F469" s="625">
        <v>2.9767800000000001E-4</v>
      </c>
      <c r="G469" s="625">
        <v>3.0425500000000002E-4</v>
      </c>
      <c r="H469" s="625">
        <v>3.5887400000000002E-4</v>
      </c>
      <c r="I469" s="625">
        <v>3.6353399999999999E-4</v>
      </c>
      <c r="J469" s="625">
        <v>3.5556299999999998E-4</v>
      </c>
      <c r="K469" s="625">
        <v>3.4343900000000002E-4</v>
      </c>
      <c r="L469" s="625">
        <v>3.0379000000000002E-4</v>
      </c>
      <c r="M469" s="625">
        <v>2.67211E-4</v>
      </c>
      <c r="N469" s="625">
        <v>2.3217800000000001E-4</v>
      </c>
      <c r="O469" s="625">
        <v>1.9861100000000001E-4</v>
      </c>
      <c r="P469" s="625">
        <v>1.8839599999999999E-4</v>
      </c>
      <c r="Q469" s="625">
        <v>1.78522E-4</v>
      </c>
      <c r="R469" s="625">
        <v>1.68975E-4</v>
      </c>
      <c r="S469" s="625">
        <v>1.6020699999999999E-4</v>
      </c>
      <c r="T469" s="625">
        <v>1.5168000000000001E-4</v>
      </c>
      <c r="U469" s="625">
        <v>1.4338600000000001E-4</v>
      </c>
      <c r="V469" s="625">
        <v>1.2659999999999999E-4</v>
      </c>
      <c r="W469" s="625">
        <v>7.8415400000000001E-5</v>
      </c>
      <c r="X469" s="625">
        <v>3.5266899999999999E-5</v>
      </c>
      <c r="Y469" s="625">
        <v>4.7766699999999998E-5</v>
      </c>
      <c r="Z469" s="142" t="s">
        <v>1675</v>
      </c>
    </row>
    <row r="470" spans="1:26">
      <c r="A470" t="s">
        <v>1311</v>
      </c>
      <c r="B470" t="s">
        <v>1278</v>
      </c>
      <c r="C470" t="s">
        <v>1432</v>
      </c>
      <c r="D470" t="s">
        <v>1676</v>
      </c>
      <c r="E470" s="625">
        <v>1.7380900000000002E-5</v>
      </c>
      <c r="F470" s="625">
        <v>2.3393000000000001E-5</v>
      </c>
      <c r="G470" s="625">
        <v>2.3909799999999999E-5</v>
      </c>
      <c r="H470" s="625">
        <v>2.8680700000000001E-5</v>
      </c>
      <c r="I470" s="625">
        <v>2.9695700000000001E-5</v>
      </c>
      <c r="J470" s="625">
        <v>2.8943799999999999E-5</v>
      </c>
      <c r="K470" s="625">
        <v>2.8158899999999999E-5</v>
      </c>
      <c r="L470" s="625">
        <v>2.3161300000000001E-5</v>
      </c>
      <c r="M470" s="625">
        <v>1.8493200000000001E-5</v>
      </c>
      <c r="N470" s="625">
        <v>1.4025299999999999E-5</v>
      </c>
      <c r="O470" s="625">
        <v>9.7474499999999993E-6</v>
      </c>
      <c r="P470" s="625">
        <v>9.5678199999999998E-6</v>
      </c>
      <c r="Q470" s="625">
        <v>9.3932100000000008E-6</v>
      </c>
      <c r="R470" s="625">
        <v>9.2234299999999992E-6</v>
      </c>
      <c r="S470" s="625">
        <v>9.0845499999999993E-6</v>
      </c>
      <c r="T470" s="625">
        <v>8.9486900000000005E-6</v>
      </c>
      <c r="U470" s="625">
        <v>8.8157499999999994E-6</v>
      </c>
      <c r="V470" s="625">
        <v>8.1260100000000005E-6</v>
      </c>
      <c r="W470" s="625">
        <v>5.26474E-6</v>
      </c>
      <c r="X470" s="625">
        <v>2.4819599999999999E-6</v>
      </c>
      <c r="Y470" s="625">
        <v>3.5319699999999998E-6</v>
      </c>
      <c r="Z470" s="142" t="s">
        <v>1675</v>
      </c>
    </row>
    <row r="471" spans="1:26">
      <c r="A471" t="s">
        <v>1311</v>
      </c>
      <c r="B471" t="s">
        <v>1278</v>
      </c>
      <c r="C471" t="s">
        <v>1431</v>
      </c>
      <c r="D471" t="s">
        <v>1690</v>
      </c>
      <c r="E471" s="625">
        <v>2.7909500000000001E-5</v>
      </c>
      <c r="F471" s="625">
        <v>1.56064E-5</v>
      </c>
      <c r="G471" s="625">
        <v>2.00133E-5</v>
      </c>
      <c r="H471" s="625">
        <v>1.24062E-5</v>
      </c>
      <c r="I471" s="625">
        <v>1.01372E-5</v>
      </c>
      <c r="J471">
        <v>0</v>
      </c>
      <c r="K471">
        <v>0</v>
      </c>
      <c r="L471">
        <v>0</v>
      </c>
      <c r="M471">
        <v>0</v>
      </c>
      <c r="N471">
        <v>0</v>
      </c>
      <c r="O471">
        <v>0</v>
      </c>
      <c r="P471">
        <v>0</v>
      </c>
      <c r="Q471">
        <v>0</v>
      </c>
      <c r="R471">
        <v>0</v>
      </c>
      <c r="S471">
        <v>0</v>
      </c>
      <c r="T471">
        <v>0</v>
      </c>
      <c r="U471">
        <v>0</v>
      </c>
      <c r="V471">
        <v>0</v>
      </c>
      <c r="W471">
        <v>0</v>
      </c>
      <c r="X471">
        <v>0</v>
      </c>
      <c r="Y471">
        <v>0</v>
      </c>
      <c r="Z471" s="142" t="s">
        <v>1675</v>
      </c>
    </row>
    <row r="472" spans="1:26">
      <c r="A472" t="s">
        <v>1311</v>
      </c>
      <c r="B472" t="s">
        <v>1278</v>
      </c>
      <c r="C472" t="s">
        <v>1431</v>
      </c>
      <c r="D472" t="s">
        <v>1689</v>
      </c>
      <c r="E472" s="625">
        <v>1.1077E-4</v>
      </c>
      <c r="F472" s="625">
        <v>6.5153499999999999E-5</v>
      </c>
      <c r="G472" s="625">
        <v>8.01206E-5</v>
      </c>
      <c r="H472" s="625">
        <v>4.8868800000000002E-5</v>
      </c>
      <c r="I472" s="625">
        <v>3.9152600000000002E-5</v>
      </c>
      <c r="J472">
        <v>0</v>
      </c>
      <c r="K472">
        <v>0</v>
      </c>
      <c r="L472">
        <v>0</v>
      </c>
      <c r="M472">
        <v>0</v>
      </c>
      <c r="N472">
        <v>0</v>
      </c>
      <c r="O472">
        <v>0</v>
      </c>
      <c r="P472">
        <v>0</v>
      </c>
      <c r="Q472">
        <v>0</v>
      </c>
      <c r="R472">
        <v>0</v>
      </c>
      <c r="S472">
        <v>0</v>
      </c>
      <c r="T472">
        <v>0</v>
      </c>
      <c r="U472">
        <v>0</v>
      </c>
      <c r="V472">
        <v>0</v>
      </c>
      <c r="W472">
        <v>0</v>
      </c>
      <c r="X472">
        <v>0</v>
      </c>
      <c r="Y472">
        <v>0</v>
      </c>
      <c r="Z472" s="142" t="s">
        <v>1675</v>
      </c>
    </row>
    <row r="473" spans="1:26">
      <c r="A473" t="s">
        <v>1311</v>
      </c>
      <c r="B473" t="s">
        <v>1278</v>
      </c>
      <c r="C473" t="s">
        <v>1431</v>
      </c>
      <c r="D473" t="s">
        <v>1688</v>
      </c>
      <c r="E473">
        <v>2.1930299999999999E-3</v>
      </c>
      <c r="F473">
        <v>1.20265E-3</v>
      </c>
      <c r="G473">
        <v>1.5316699999999999E-3</v>
      </c>
      <c r="H473" s="625">
        <v>9.4090299999999999E-4</v>
      </c>
      <c r="I473" s="625">
        <v>7.60445E-4</v>
      </c>
      <c r="J473">
        <v>0</v>
      </c>
      <c r="K473">
        <v>0</v>
      </c>
      <c r="L473">
        <v>0</v>
      </c>
      <c r="M473">
        <v>0</v>
      </c>
      <c r="N473">
        <v>0</v>
      </c>
      <c r="O473">
        <v>0</v>
      </c>
      <c r="P473">
        <v>0</v>
      </c>
      <c r="Q473">
        <v>0</v>
      </c>
      <c r="R473">
        <v>0</v>
      </c>
      <c r="S473">
        <v>0</v>
      </c>
      <c r="T473">
        <v>0</v>
      </c>
      <c r="U473">
        <v>0</v>
      </c>
      <c r="V473">
        <v>0</v>
      </c>
      <c r="W473">
        <v>0</v>
      </c>
      <c r="X473">
        <v>0</v>
      </c>
      <c r="Y473">
        <v>0</v>
      </c>
      <c r="Z473" s="142" t="s">
        <v>1675</v>
      </c>
    </row>
    <row r="474" spans="1:26">
      <c r="A474" t="s">
        <v>1311</v>
      </c>
      <c r="B474" t="s">
        <v>1278</v>
      </c>
      <c r="C474" t="s">
        <v>1431</v>
      </c>
      <c r="D474" t="s">
        <v>1682</v>
      </c>
      <c r="E474" s="625">
        <v>1.6050000000000001E-6</v>
      </c>
      <c r="F474" s="625">
        <v>9.8559999999999993E-7</v>
      </c>
      <c r="G474" s="625">
        <v>1.2982999999999999E-6</v>
      </c>
      <c r="H474" s="625">
        <v>8.5130699999999999E-7</v>
      </c>
      <c r="I474" s="625">
        <v>6.9949600000000003E-7</v>
      </c>
      <c r="J474">
        <v>0</v>
      </c>
      <c r="K474">
        <v>0</v>
      </c>
      <c r="L474">
        <v>0</v>
      </c>
      <c r="M474">
        <v>0</v>
      </c>
      <c r="N474">
        <v>0</v>
      </c>
      <c r="O474">
        <v>0</v>
      </c>
      <c r="P474">
        <v>0</v>
      </c>
      <c r="Q474">
        <v>0</v>
      </c>
      <c r="R474">
        <v>0</v>
      </c>
      <c r="S474">
        <v>0</v>
      </c>
      <c r="T474">
        <v>0</v>
      </c>
      <c r="U474">
        <v>0</v>
      </c>
      <c r="V474">
        <v>0</v>
      </c>
      <c r="W474">
        <v>0</v>
      </c>
      <c r="X474">
        <v>0</v>
      </c>
      <c r="Y474">
        <v>0</v>
      </c>
      <c r="Z474" s="142" t="s">
        <v>1675</v>
      </c>
    </row>
    <row r="475" spans="1:26">
      <c r="A475" t="s">
        <v>1311</v>
      </c>
      <c r="B475" t="s">
        <v>1278</v>
      </c>
      <c r="C475" t="s">
        <v>1431</v>
      </c>
      <c r="D475" t="s">
        <v>1681</v>
      </c>
      <c r="E475" s="625">
        <v>1.3562300000000001E-5</v>
      </c>
      <c r="F475" s="625">
        <v>7.62384E-6</v>
      </c>
      <c r="G475" s="625">
        <v>9.7766299999999993E-6</v>
      </c>
      <c r="H475" s="625">
        <v>6.0809700000000003E-6</v>
      </c>
      <c r="I475" s="625">
        <v>4.9965700000000002E-6</v>
      </c>
      <c r="J475">
        <v>0</v>
      </c>
      <c r="K475">
        <v>0</v>
      </c>
      <c r="L475">
        <v>0</v>
      </c>
      <c r="M475">
        <v>0</v>
      </c>
      <c r="N475">
        <v>0</v>
      </c>
      <c r="O475">
        <v>0</v>
      </c>
      <c r="P475">
        <v>0</v>
      </c>
      <c r="Q475">
        <v>0</v>
      </c>
      <c r="R475">
        <v>0</v>
      </c>
      <c r="S475">
        <v>0</v>
      </c>
      <c r="T475">
        <v>0</v>
      </c>
      <c r="U475">
        <v>0</v>
      </c>
      <c r="V475">
        <v>0</v>
      </c>
      <c r="W475">
        <v>0</v>
      </c>
      <c r="X475">
        <v>0</v>
      </c>
      <c r="Y475">
        <v>0</v>
      </c>
      <c r="Z475" s="142" t="s">
        <v>1675</v>
      </c>
    </row>
    <row r="476" spans="1:26">
      <c r="A476" t="s">
        <v>1311</v>
      </c>
      <c r="B476" t="s">
        <v>1278</v>
      </c>
      <c r="C476" t="s">
        <v>1431</v>
      </c>
      <c r="D476" t="s">
        <v>1680</v>
      </c>
      <c r="E476" s="625">
        <v>2.9837100000000002E-4</v>
      </c>
      <c r="F476" s="625">
        <v>1.67617E-4</v>
      </c>
      <c r="G476" s="625">
        <v>2.1165800000000001E-4</v>
      </c>
      <c r="H476" s="625">
        <v>1.29491E-4</v>
      </c>
      <c r="I476" s="625">
        <v>1.04134E-4</v>
      </c>
      <c r="J476">
        <v>0</v>
      </c>
      <c r="K476">
        <v>0</v>
      </c>
      <c r="L476">
        <v>0</v>
      </c>
      <c r="M476">
        <v>0</v>
      </c>
      <c r="N476">
        <v>0</v>
      </c>
      <c r="O476">
        <v>0</v>
      </c>
      <c r="P476">
        <v>0</v>
      </c>
      <c r="Q476">
        <v>0</v>
      </c>
      <c r="R476">
        <v>0</v>
      </c>
      <c r="S476">
        <v>0</v>
      </c>
      <c r="T476">
        <v>0</v>
      </c>
      <c r="U476">
        <v>0</v>
      </c>
      <c r="V476">
        <v>0</v>
      </c>
      <c r="W476">
        <v>0</v>
      </c>
      <c r="X476">
        <v>0</v>
      </c>
      <c r="Y476">
        <v>0</v>
      </c>
      <c r="Z476" s="142" t="s">
        <v>1675</v>
      </c>
    </row>
    <row r="477" spans="1:26">
      <c r="A477" t="s">
        <v>1311</v>
      </c>
      <c r="B477" t="s">
        <v>1278</v>
      </c>
      <c r="C477" t="s">
        <v>1431</v>
      </c>
      <c r="D477" t="s">
        <v>1679</v>
      </c>
      <c r="E477" s="625">
        <v>1.94753E-5</v>
      </c>
      <c r="F477" s="625">
        <v>1.09964E-5</v>
      </c>
      <c r="G477" s="625">
        <v>1.40803E-5</v>
      </c>
      <c r="H477" s="625">
        <v>8.7366700000000002E-6</v>
      </c>
      <c r="I477" s="625">
        <v>7.1809799999999998E-6</v>
      </c>
      <c r="J477">
        <v>0</v>
      </c>
      <c r="K477">
        <v>0</v>
      </c>
      <c r="L477">
        <v>0</v>
      </c>
      <c r="M477">
        <v>0</v>
      </c>
      <c r="N477">
        <v>0</v>
      </c>
      <c r="O477">
        <v>0</v>
      </c>
      <c r="P477">
        <v>0</v>
      </c>
      <c r="Q477">
        <v>0</v>
      </c>
      <c r="R477">
        <v>0</v>
      </c>
      <c r="S477">
        <v>0</v>
      </c>
      <c r="T477">
        <v>0</v>
      </c>
      <c r="U477">
        <v>0</v>
      </c>
      <c r="V477">
        <v>0</v>
      </c>
      <c r="W477">
        <v>0</v>
      </c>
      <c r="X477">
        <v>0</v>
      </c>
      <c r="Y477">
        <v>0</v>
      </c>
      <c r="Z477" s="142" t="s">
        <v>1675</v>
      </c>
    </row>
    <row r="478" spans="1:26">
      <c r="A478" t="s">
        <v>1311</v>
      </c>
      <c r="B478" t="s">
        <v>1278</v>
      </c>
      <c r="C478" t="s">
        <v>1431</v>
      </c>
      <c r="D478" t="s">
        <v>1678</v>
      </c>
      <c r="E478" s="625">
        <v>9.5307200000000001E-5</v>
      </c>
      <c r="F478" s="625">
        <v>5.4052899999999999E-5</v>
      </c>
      <c r="G478" s="625">
        <v>6.9316100000000005E-5</v>
      </c>
      <c r="H478" s="625">
        <v>4.2394400000000002E-5</v>
      </c>
      <c r="I478" s="625">
        <v>3.40806E-5</v>
      </c>
      <c r="J478">
        <v>0</v>
      </c>
      <c r="K478">
        <v>0</v>
      </c>
      <c r="L478">
        <v>0</v>
      </c>
      <c r="M478">
        <v>0</v>
      </c>
      <c r="N478">
        <v>0</v>
      </c>
      <c r="O478">
        <v>0</v>
      </c>
      <c r="P478">
        <v>0</v>
      </c>
      <c r="Q478">
        <v>0</v>
      </c>
      <c r="R478">
        <v>0</v>
      </c>
      <c r="S478">
        <v>0</v>
      </c>
      <c r="T478">
        <v>0</v>
      </c>
      <c r="U478">
        <v>0</v>
      </c>
      <c r="V478">
        <v>0</v>
      </c>
      <c r="W478">
        <v>0</v>
      </c>
      <c r="X478">
        <v>0</v>
      </c>
      <c r="Y478">
        <v>0</v>
      </c>
      <c r="Z478" s="142" t="s">
        <v>1675</v>
      </c>
    </row>
    <row r="479" spans="1:26">
      <c r="A479" t="s">
        <v>1311</v>
      </c>
      <c r="B479" t="s">
        <v>1278</v>
      </c>
      <c r="C479" t="s">
        <v>1431</v>
      </c>
      <c r="D479" t="s">
        <v>1676</v>
      </c>
      <c r="E479" s="625">
        <v>7.5564399999999996E-6</v>
      </c>
      <c r="F479" s="625">
        <v>4.2477300000000004E-6</v>
      </c>
      <c r="G479" s="625">
        <v>5.4471900000000003E-6</v>
      </c>
      <c r="H479" s="625">
        <v>3.3880999999999998E-6</v>
      </c>
      <c r="I479" s="625">
        <v>2.78391E-6</v>
      </c>
      <c r="J479">
        <v>0</v>
      </c>
      <c r="K479">
        <v>0</v>
      </c>
      <c r="L479">
        <v>0</v>
      </c>
      <c r="M479">
        <v>0</v>
      </c>
      <c r="N479">
        <v>0</v>
      </c>
      <c r="O479">
        <v>0</v>
      </c>
      <c r="P479">
        <v>0</v>
      </c>
      <c r="Q479">
        <v>0</v>
      </c>
      <c r="R479">
        <v>0</v>
      </c>
      <c r="S479">
        <v>0</v>
      </c>
      <c r="T479">
        <v>0</v>
      </c>
      <c r="U479">
        <v>0</v>
      </c>
      <c r="V479">
        <v>0</v>
      </c>
      <c r="W479">
        <v>0</v>
      </c>
      <c r="X479">
        <v>0</v>
      </c>
      <c r="Y479">
        <v>0</v>
      </c>
      <c r="Z479" s="142" t="s">
        <v>1675</v>
      </c>
    </row>
    <row r="480" spans="1:26">
      <c r="A480" t="s">
        <v>1311</v>
      </c>
      <c r="B480" t="s">
        <v>1278</v>
      </c>
      <c r="C480" t="s">
        <v>1430</v>
      </c>
      <c r="D480" t="s">
        <v>1690</v>
      </c>
      <c r="E480" s="625">
        <v>5.7961799999999998E-5</v>
      </c>
      <c r="F480" s="625">
        <v>7.3997800000000005E-5</v>
      </c>
      <c r="G480" s="625">
        <v>7.4268899999999996E-5</v>
      </c>
      <c r="H480" s="625">
        <v>8.5663399999999997E-5</v>
      </c>
      <c r="I480" s="625">
        <v>8.6584999999999999E-5</v>
      </c>
      <c r="J480" s="625">
        <v>8.4941699999999993E-5</v>
      </c>
      <c r="K480" s="625">
        <v>8.2597500000000003E-5</v>
      </c>
      <c r="L480" s="625">
        <v>7.3175400000000004E-5</v>
      </c>
      <c r="M480" s="625">
        <v>6.4486599999999993E-5</v>
      </c>
      <c r="N480" s="625">
        <v>5.6164800000000001E-5</v>
      </c>
      <c r="O480" s="625">
        <v>4.81911E-5</v>
      </c>
      <c r="P480" s="625">
        <v>4.61729E-5</v>
      </c>
      <c r="Q480" s="625">
        <v>4.4220700000000002E-5</v>
      </c>
      <c r="R480" s="625">
        <v>4.20288E-5</v>
      </c>
      <c r="S480" s="625">
        <v>3.6740499999999998E-5</v>
      </c>
      <c r="T480" s="625">
        <v>3.2106400000000001E-5</v>
      </c>
      <c r="U480" s="625">
        <v>2.77948E-5</v>
      </c>
      <c r="V480" s="625">
        <v>2.3448999999999999E-5</v>
      </c>
      <c r="W480" s="625">
        <v>1.8333800000000001E-5</v>
      </c>
      <c r="X480" s="625">
        <v>9.0184199999999996E-6</v>
      </c>
      <c r="Y480" s="625">
        <v>1.2668500000000001E-5</v>
      </c>
      <c r="Z480" s="142" t="s">
        <v>1675</v>
      </c>
    </row>
    <row r="481" spans="1:26">
      <c r="A481" t="s">
        <v>1311</v>
      </c>
      <c r="B481" t="s">
        <v>1278</v>
      </c>
      <c r="C481" t="s">
        <v>1430</v>
      </c>
      <c r="D481" t="s">
        <v>1689</v>
      </c>
      <c r="E481" s="625">
        <v>2.3004500000000001E-4</v>
      </c>
      <c r="F481" s="625">
        <v>3.0892499999999999E-4</v>
      </c>
      <c r="G481" s="625">
        <v>2.9732599999999999E-4</v>
      </c>
      <c r="H481" s="625">
        <v>3.3743500000000002E-4</v>
      </c>
      <c r="I481" s="625">
        <v>3.34414E-4</v>
      </c>
      <c r="J481" s="625">
        <v>3.2701900000000001E-4</v>
      </c>
      <c r="K481" s="625">
        <v>3.1815400000000002E-4</v>
      </c>
      <c r="L481" s="625">
        <v>3.0968199999999998E-4</v>
      </c>
      <c r="M481" s="625">
        <v>3.0279699999999999E-4</v>
      </c>
      <c r="N481" s="625">
        <v>2.9615499999999999E-4</v>
      </c>
      <c r="O481" s="625">
        <v>2.8974200000000001E-4</v>
      </c>
      <c r="P481" s="625">
        <v>2.8440300000000002E-4</v>
      </c>
      <c r="Q481" s="625">
        <v>2.7921199999999998E-4</v>
      </c>
      <c r="R481" s="625">
        <v>2.7220199999999998E-4</v>
      </c>
      <c r="S481" s="625">
        <v>2.4423799999999997E-4</v>
      </c>
      <c r="T481" s="625">
        <v>2.19223E-4</v>
      </c>
      <c r="U481" s="625">
        <v>1.95076E-4</v>
      </c>
      <c r="V481" s="625">
        <v>1.69297E-4</v>
      </c>
      <c r="W481" s="625">
        <v>1.3627600000000001E-4</v>
      </c>
      <c r="X481" s="625">
        <v>6.9074500000000004E-5</v>
      </c>
      <c r="Y481" s="625">
        <v>1.00078E-4</v>
      </c>
      <c r="Z481" s="142" t="s">
        <v>1675</v>
      </c>
    </row>
    <row r="482" spans="1:26">
      <c r="A482" t="s">
        <v>1311</v>
      </c>
      <c r="B482" t="s">
        <v>1278</v>
      </c>
      <c r="C482" t="s">
        <v>1430</v>
      </c>
      <c r="D482" t="s">
        <v>1688</v>
      </c>
      <c r="E482">
        <v>4.55442E-3</v>
      </c>
      <c r="F482">
        <v>5.7023600000000001E-3</v>
      </c>
      <c r="G482">
        <v>5.6839999999999998E-3</v>
      </c>
      <c r="H482">
        <v>6.4968500000000002E-3</v>
      </c>
      <c r="I482">
        <v>6.4951899999999996E-3</v>
      </c>
      <c r="J482">
        <v>6.3990000000000002E-3</v>
      </c>
      <c r="K482">
        <v>6.1937900000000002E-3</v>
      </c>
      <c r="L482">
        <v>5.3737300000000002E-3</v>
      </c>
      <c r="M482">
        <v>4.6137000000000001E-3</v>
      </c>
      <c r="N482">
        <v>3.8859900000000002E-3</v>
      </c>
      <c r="O482">
        <v>3.1889000000000002E-3</v>
      </c>
      <c r="P482">
        <v>3.0815199999999999E-3</v>
      </c>
      <c r="Q482">
        <v>2.9775600000000002E-3</v>
      </c>
      <c r="R482">
        <v>2.8562800000000001E-3</v>
      </c>
      <c r="S482">
        <v>2.5211000000000001E-3</v>
      </c>
      <c r="T482">
        <v>2.2254200000000001E-3</v>
      </c>
      <c r="U482">
        <v>1.94695E-3</v>
      </c>
      <c r="V482">
        <v>1.66073E-3</v>
      </c>
      <c r="W482">
        <v>1.3135200000000001E-3</v>
      </c>
      <c r="X482" s="625">
        <v>6.5397800000000005E-4</v>
      </c>
      <c r="Y482" s="625">
        <v>9.3040099999999997E-4</v>
      </c>
      <c r="Z482" s="142" t="s">
        <v>1675</v>
      </c>
    </row>
    <row r="483" spans="1:26">
      <c r="A483" t="s">
        <v>1311</v>
      </c>
      <c r="B483" t="s">
        <v>1278</v>
      </c>
      <c r="C483" t="s">
        <v>1430</v>
      </c>
      <c r="D483" t="s">
        <v>1682</v>
      </c>
      <c r="E483" s="625">
        <v>3.3332199999999998E-6</v>
      </c>
      <c r="F483" s="625">
        <v>4.6732200000000001E-6</v>
      </c>
      <c r="G483" s="625">
        <v>4.8179500000000002E-6</v>
      </c>
      <c r="H483" s="625">
        <v>5.87819E-6</v>
      </c>
      <c r="I483" s="625">
        <v>5.9746000000000004E-6</v>
      </c>
      <c r="J483" s="625">
        <v>5.8425000000000004E-6</v>
      </c>
      <c r="K483" s="625">
        <v>5.6841000000000003E-6</v>
      </c>
      <c r="L483" s="625">
        <v>5.5327399999999998E-6</v>
      </c>
      <c r="M483" s="625">
        <v>5.4097400000000003E-6</v>
      </c>
      <c r="N483" s="625">
        <v>5.2910699999999996E-6</v>
      </c>
      <c r="O483" s="625">
        <v>5.1765000000000003E-6</v>
      </c>
      <c r="P483" s="625">
        <v>5.0811100000000002E-6</v>
      </c>
      <c r="Q483" s="625">
        <v>4.9883799999999998E-6</v>
      </c>
      <c r="R483" s="625">
        <v>4.8631400000000003E-6</v>
      </c>
      <c r="S483" s="625">
        <v>4.3635300000000002E-6</v>
      </c>
      <c r="T483" s="625">
        <v>3.9166099999999998E-6</v>
      </c>
      <c r="U483" s="625">
        <v>3.48521E-6</v>
      </c>
      <c r="V483" s="625">
        <v>3.0246499999999999E-6</v>
      </c>
      <c r="W483" s="625">
        <v>2.4346899999999999E-6</v>
      </c>
      <c r="X483" s="625">
        <v>1.23408E-6</v>
      </c>
      <c r="Y483" s="625">
        <v>1.7879799999999999E-6</v>
      </c>
      <c r="Z483" s="142" t="s">
        <v>1675</v>
      </c>
    </row>
    <row r="484" spans="1:26">
      <c r="A484" t="s">
        <v>1311</v>
      </c>
      <c r="B484" t="s">
        <v>1278</v>
      </c>
      <c r="C484" t="s">
        <v>1430</v>
      </c>
      <c r="D484" t="s">
        <v>1681</v>
      </c>
      <c r="E484" s="625">
        <v>2.8165900000000001E-5</v>
      </c>
      <c r="F484" s="625">
        <v>3.6148400000000001E-5</v>
      </c>
      <c r="G484" s="625">
        <v>3.62808E-5</v>
      </c>
      <c r="H484" s="625">
        <v>4.19885E-5</v>
      </c>
      <c r="I484" s="625">
        <v>4.2677199999999999E-5</v>
      </c>
      <c r="J484" s="625">
        <v>4.1733500000000003E-5</v>
      </c>
      <c r="K484" s="625">
        <v>4.0602100000000002E-5</v>
      </c>
      <c r="L484" s="625">
        <v>3.9520900000000003E-5</v>
      </c>
      <c r="M484" s="625">
        <v>3.8642300000000001E-5</v>
      </c>
      <c r="N484" s="625">
        <v>3.7794699999999999E-5</v>
      </c>
      <c r="O484" s="625">
        <v>3.69763E-5</v>
      </c>
      <c r="P484" s="625">
        <v>3.6294899999999997E-5</v>
      </c>
      <c r="Q484" s="625">
        <v>3.5632500000000001E-5</v>
      </c>
      <c r="R484" s="625">
        <v>3.4737899999999998E-5</v>
      </c>
      <c r="S484" s="625">
        <v>3.1169099999999999E-5</v>
      </c>
      <c r="T484" s="625">
        <v>2.7976699999999999E-5</v>
      </c>
      <c r="U484" s="625">
        <v>2.4895199999999998E-5</v>
      </c>
      <c r="V484" s="625">
        <v>2.1605400000000002E-5</v>
      </c>
      <c r="W484" s="625">
        <v>1.7391300000000001E-5</v>
      </c>
      <c r="X484" s="625">
        <v>8.8151400000000008E-6</v>
      </c>
      <c r="Y484" s="625">
        <v>1.27717E-5</v>
      </c>
      <c r="Z484" s="142" t="s">
        <v>1675</v>
      </c>
    </row>
    <row r="485" spans="1:26">
      <c r="A485" t="s">
        <v>1311</v>
      </c>
      <c r="B485" t="s">
        <v>1278</v>
      </c>
      <c r="C485" t="s">
        <v>1430</v>
      </c>
      <c r="D485" t="s">
        <v>1680</v>
      </c>
      <c r="E485" s="625">
        <v>6.1965000000000002E-4</v>
      </c>
      <c r="F485" s="625">
        <v>7.9475699999999999E-4</v>
      </c>
      <c r="G485" s="625">
        <v>7.8545799999999995E-4</v>
      </c>
      <c r="H485" s="625">
        <v>8.9412400000000005E-4</v>
      </c>
      <c r="I485" s="625">
        <v>8.8944100000000004E-4</v>
      </c>
      <c r="J485" s="625">
        <v>8.8288500000000003E-4</v>
      </c>
      <c r="K485" s="625">
        <v>8.5278299999999997E-4</v>
      </c>
      <c r="L485" s="625">
        <v>7.3629000000000001E-4</v>
      </c>
      <c r="M485" s="625">
        <v>6.28222E-4</v>
      </c>
      <c r="N485" s="625">
        <v>5.24754E-4</v>
      </c>
      <c r="O485" s="625">
        <v>4.2564600000000001E-4</v>
      </c>
      <c r="P485" s="625">
        <v>4.0418700000000002E-4</v>
      </c>
      <c r="Q485" s="625">
        <v>3.8344399999999998E-4</v>
      </c>
      <c r="R485" s="625">
        <v>3.6078599999999998E-4</v>
      </c>
      <c r="S485" s="625">
        <v>3.12028E-4</v>
      </c>
      <c r="T485" s="625">
        <v>2.6957499999999998E-4</v>
      </c>
      <c r="U485" s="625">
        <v>2.3054400000000001E-4</v>
      </c>
      <c r="V485" s="625">
        <v>1.9197300000000001E-4</v>
      </c>
      <c r="W485" s="625">
        <v>1.4800499999999999E-4</v>
      </c>
      <c r="X485" s="625">
        <v>7.1712900000000002E-5</v>
      </c>
      <c r="Y485" s="625">
        <v>9.9109200000000003E-5</v>
      </c>
      <c r="Z485" s="142" t="s">
        <v>1675</v>
      </c>
    </row>
    <row r="486" spans="1:26">
      <c r="A486" t="s">
        <v>1311</v>
      </c>
      <c r="B486" t="s">
        <v>1278</v>
      </c>
      <c r="C486" t="s">
        <v>1430</v>
      </c>
      <c r="D486" t="s">
        <v>1679</v>
      </c>
      <c r="E486" s="625">
        <v>4.0445799999999998E-5</v>
      </c>
      <c r="F486" s="625">
        <v>5.2139299999999997E-5</v>
      </c>
      <c r="G486" s="625">
        <v>5.2251499999999999E-5</v>
      </c>
      <c r="H486" s="625">
        <v>6.0325899999999998E-5</v>
      </c>
      <c r="I486" s="625">
        <v>6.1334799999999994E-5</v>
      </c>
      <c r="J486" s="625">
        <v>5.9999900000000001E-5</v>
      </c>
      <c r="K486" s="625">
        <v>5.8373199999999999E-5</v>
      </c>
      <c r="L486" s="625">
        <v>5.1125999999999998E-5</v>
      </c>
      <c r="M486" s="625">
        <v>4.4423099999999998E-5</v>
      </c>
      <c r="N486" s="625">
        <v>3.8004499999999998E-5</v>
      </c>
      <c r="O486" s="625">
        <v>3.18553E-5</v>
      </c>
      <c r="P486" s="625">
        <v>3.12683E-5</v>
      </c>
      <c r="Q486" s="625">
        <v>3.0697600000000002E-5</v>
      </c>
      <c r="R486" s="625">
        <v>2.99269E-5</v>
      </c>
      <c r="S486" s="625">
        <v>2.6852400000000001E-5</v>
      </c>
      <c r="T486" s="625">
        <v>2.4102200000000001E-5</v>
      </c>
      <c r="U486" s="625">
        <v>2.1447400000000001E-5</v>
      </c>
      <c r="V486" s="625">
        <v>1.86132E-5</v>
      </c>
      <c r="W486" s="625">
        <v>1.49827E-5</v>
      </c>
      <c r="X486" s="625">
        <v>7.5943100000000001E-6</v>
      </c>
      <c r="Y486" s="625">
        <v>1.1002899999999999E-5</v>
      </c>
      <c r="Z486" s="142" t="s">
        <v>1675</v>
      </c>
    </row>
    <row r="487" spans="1:26">
      <c r="A487" t="s">
        <v>1311</v>
      </c>
      <c r="B487" t="s">
        <v>1278</v>
      </c>
      <c r="C487" t="s">
        <v>1430</v>
      </c>
      <c r="D487" t="s">
        <v>1678</v>
      </c>
      <c r="E487" s="625">
        <v>1.97932E-4</v>
      </c>
      <c r="F487" s="625">
        <v>2.5629199999999998E-4</v>
      </c>
      <c r="G487" s="625">
        <v>2.5723100000000002E-4</v>
      </c>
      <c r="H487" s="625">
        <v>2.9272899999999998E-4</v>
      </c>
      <c r="I487" s="625">
        <v>2.9109200000000001E-4</v>
      </c>
      <c r="J487" s="625">
        <v>2.8470900000000001E-4</v>
      </c>
      <c r="K487" s="625">
        <v>2.7500199999999999E-4</v>
      </c>
      <c r="L487" s="625">
        <v>2.43253E-4</v>
      </c>
      <c r="M487" s="625">
        <v>2.13964E-4</v>
      </c>
      <c r="N487" s="625">
        <v>1.8591199999999999E-4</v>
      </c>
      <c r="O487" s="625">
        <v>1.5903400000000001E-4</v>
      </c>
      <c r="P487" s="625">
        <v>1.5085399999999999E-4</v>
      </c>
      <c r="Q487" s="625">
        <v>1.4294700000000001E-4</v>
      </c>
      <c r="R487" s="625">
        <v>1.3433400000000001E-4</v>
      </c>
      <c r="S487" s="625">
        <v>1.16026E-4</v>
      </c>
      <c r="T487" s="625">
        <v>1.00096E-4</v>
      </c>
      <c r="U487" s="625">
        <v>8.5470599999999994E-5</v>
      </c>
      <c r="V487" s="625">
        <v>7.1051100000000001E-5</v>
      </c>
      <c r="W487" s="625">
        <v>5.4677399999999999E-5</v>
      </c>
      <c r="X487" s="625">
        <v>2.64396E-5</v>
      </c>
      <c r="Y487" s="625">
        <v>3.6459399999999999E-5</v>
      </c>
      <c r="Z487" s="142" t="s">
        <v>1675</v>
      </c>
    </row>
    <row r="488" spans="1:26">
      <c r="A488" t="s">
        <v>1311</v>
      </c>
      <c r="B488" t="s">
        <v>1278</v>
      </c>
      <c r="C488" t="s">
        <v>1430</v>
      </c>
      <c r="D488" t="s">
        <v>1676</v>
      </c>
      <c r="E488" s="625">
        <v>1.5693E-5</v>
      </c>
      <c r="F488" s="625">
        <v>2.0140600000000002E-5</v>
      </c>
      <c r="G488" s="625">
        <v>2.0214400000000001E-5</v>
      </c>
      <c r="H488" s="625">
        <v>2.3394500000000001E-5</v>
      </c>
      <c r="I488" s="625">
        <v>2.3778199999999999E-5</v>
      </c>
      <c r="J488" s="625">
        <v>2.31761E-5</v>
      </c>
      <c r="K488" s="625">
        <v>2.2547600000000001E-5</v>
      </c>
      <c r="L488" s="625">
        <v>1.8545900000000001E-5</v>
      </c>
      <c r="M488" s="625">
        <v>1.4808E-5</v>
      </c>
      <c r="N488" s="625">
        <v>1.12305E-5</v>
      </c>
      <c r="O488" s="625">
        <v>7.8050599999999998E-6</v>
      </c>
      <c r="P488" s="625">
        <v>7.6612200000000001E-6</v>
      </c>
      <c r="Q488" s="625">
        <v>7.5214100000000004E-6</v>
      </c>
      <c r="R488" s="625">
        <v>7.3325700000000003E-6</v>
      </c>
      <c r="S488" s="625">
        <v>6.5792700000000003E-6</v>
      </c>
      <c r="T488" s="625">
        <v>5.9054100000000001E-6</v>
      </c>
      <c r="U488" s="625">
        <v>5.2549500000000004E-6</v>
      </c>
      <c r="V488" s="625">
        <v>4.5605200000000003E-6</v>
      </c>
      <c r="W488" s="625">
        <v>3.6710000000000001E-6</v>
      </c>
      <c r="X488" s="625">
        <v>1.86073E-6</v>
      </c>
      <c r="Y488" s="625">
        <v>2.6958800000000002E-6</v>
      </c>
      <c r="Z488" s="142" t="s">
        <v>1675</v>
      </c>
    </row>
    <row r="489" spans="1:26">
      <c r="A489" t="s">
        <v>1311</v>
      </c>
      <c r="B489" t="s">
        <v>1278</v>
      </c>
      <c r="C489" t="s">
        <v>1429</v>
      </c>
      <c r="D489" t="s">
        <v>1690</v>
      </c>
      <c r="E489" s="625">
        <v>5.4794799999999999E-5</v>
      </c>
      <c r="F489" s="625">
        <v>6.7784800000000002E-5</v>
      </c>
      <c r="G489" s="625">
        <v>6.7788399999999996E-5</v>
      </c>
      <c r="H489" s="625">
        <v>7.4433799999999999E-5</v>
      </c>
      <c r="I489" s="625">
        <v>7.4372500000000007E-5</v>
      </c>
      <c r="J489" s="625">
        <v>7.2961199999999995E-5</v>
      </c>
      <c r="K489" s="625">
        <v>7.0947700000000005E-5</v>
      </c>
      <c r="L489" s="625">
        <v>6.2854499999999999E-5</v>
      </c>
      <c r="M489" s="625">
        <v>5.5391199999999999E-5</v>
      </c>
      <c r="N489" s="625">
        <v>4.8243099999999999E-5</v>
      </c>
      <c r="O489" s="625">
        <v>3.5669700000000002E-5</v>
      </c>
      <c r="P489" s="625">
        <v>2.4395600000000001E-5</v>
      </c>
      <c r="Q489" s="625">
        <v>1.48344E-5</v>
      </c>
      <c r="R489" s="625">
        <v>7.1929100000000001E-6</v>
      </c>
      <c r="S489" s="625">
        <v>2.1961800000000001E-6</v>
      </c>
      <c r="T489">
        <v>0</v>
      </c>
      <c r="U489">
        <v>0</v>
      </c>
      <c r="V489" s="625">
        <v>2.6486600000000001E-7</v>
      </c>
      <c r="W489" s="625">
        <v>3.7720500000000002E-6</v>
      </c>
      <c r="X489" s="625">
        <v>7.2499300000000002E-6</v>
      </c>
      <c r="Y489" s="625">
        <v>4.9363399999999999E-6</v>
      </c>
      <c r="Z489" s="142" t="s">
        <v>1675</v>
      </c>
    </row>
    <row r="490" spans="1:26">
      <c r="A490" t="s">
        <v>1311</v>
      </c>
      <c r="B490" t="s">
        <v>1278</v>
      </c>
      <c r="C490" t="s">
        <v>1429</v>
      </c>
      <c r="D490" t="s">
        <v>1689</v>
      </c>
      <c r="E490" s="625">
        <v>2.1747499999999999E-4</v>
      </c>
      <c r="F490" s="625">
        <v>2.8298700000000001E-4</v>
      </c>
      <c r="G490" s="625">
        <v>2.7138200000000003E-4</v>
      </c>
      <c r="H490" s="625">
        <v>2.9320000000000003E-4</v>
      </c>
      <c r="I490" s="625">
        <v>2.8724600000000001E-4</v>
      </c>
      <c r="J490" s="625">
        <v>2.8089500000000003E-4</v>
      </c>
      <c r="K490" s="625">
        <v>2.7327900000000002E-4</v>
      </c>
      <c r="L490" s="625">
        <v>2.6600199999999999E-4</v>
      </c>
      <c r="M490" s="625">
        <v>2.6008900000000002E-4</v>
      </c>
      <c r="N490" s="625">
        <v>2.5438300000000001E-4</v>
      </c>
      <c r="O490" s="625">
        <v>2.1445899999999999E-4</v>
      </c>
      <c r="P490" s="625">
        <v>1.5026500000000001E-4</v>
      </c>
      <c r="Q490" s="625">
        <v>9.3665000000000005E-5</v>
      </c>
      <c r="R490" s="625">
        <v>4.6585200000000002E-5</v>
      </c>
      <c r="S490" s="625">
        <v>1.45994E-5</v>
      </c>
      <c r="T490">
        <v>0</v>
      </c>
      <c r="U490">
        <v>0</v>
      </c>
      <c r="V490" s="625">
        <v>1.9122699999999999E-6</v>
      </c>
      <c r="W490" s="625">
        <v>2.8037800000000001E-5</v>
      </c>
      <c r="X490" s="625">
        <v>5.5529000000000003E-5</v>
      </c>
      <c r="Y490" s="625">
        <v>3.8995500000000003E-5</v>
      </c>
      <c r="Z490" s="142" t="s">
        <v>1675</v>
      </c>
    </row>
    <row r="491" spans="1:26">
      <c r="A491" t="s">
        <v>1311</v>
      </c>
      <c r="B491" t="s">
        <v>1278</v>
      </c>
      <c r="C491" t="s">
        <v>1429</v>
      </c>
      <c r="D491" t="s">
        <v>1688</v>
      </c>
      <c r="E491">
        <v>4.3055699999999999E-3</v>
      </c>
      <c r="F491">
        <v>5.2235700000000003E-3</v>
      </c>
      <c r="G491">
        <v>5.1880299999999997E-3</v>
      </c>
      <c r="H491">
        <v>5.6451799999999996E-3</v>
      </c>
      <c r="I491">
        <v>5.5790700000000002E-3</v>
      </c>
      <c r="J491">
        <v>5.4964599999999999E-3</v>
      </c>
      <c r="K491">
        <v>5.3201999999999998E-3</v>
      </c>
      <c r="L491">
        <v>4.6157999999999998E-3</v>
      </c>
      <c r="M491">
        <v>3.9629699999999997E-3</v>
      </c>
      <c r="N491">
        <v>3.33789E-3</v>
      </c>
      <c r="O491">
        <v>2.3603399999999998E-3</v>
      </c>
      <c r="P491">
        <v>1.6281399999999999E-3</v>
      </c>
      <c r="Q491" s="625">
        <v>9.9886000000000007E-4</v>
      </c>
      <c r="R491" s="625">
        <v>4.8883100000000001E-4</v>
      </c>
      <c r="S491" s="625">
        <v>1.507E-4</v>
      </c>
      <c r="T491">
        <v>0</v>
      </c>
      <c r="U491">
        <v>0</v>
      </c>
      <c r="V491" s="625">
        <v>1.87586E-5</v>
      </c>
      <c r="W491" s="625">
        <v>2.7024699999999999E-4</v>
      </c>
      <c r="X491" s="625">
        <v>5.2573500000000005E-4</v>
      </c>
      <c r="Y491" s="625">
        <v>3.6253499999999998E-4</v>
      </c>
      <c r="Z491" s="142" t="s">
        <v>1675</v>
      </c>
    </row>
    <row r="492" spans="1:26">
      <c r="A492" t="s">
        <v>1311</v>
      </c>
      <c r="B492" t="s">
        <v>1278</v>
      </c>
      <c r="C492" t="s">
        <v>1429</v>
      </c>
      <c r="D492" t="s">
        <v>1682</v>
      </c>
      <c r="E492" s="625">
        <v>3.1510899999999999E-6</v>
      </c>
      <c r="F492" s="625">
        <v>4.28084E-6</v>
      </c>
      <c r="G492" s="625">
        <v>4.3975499999999999E-6</v>
      </c>
      <c r="H492" s="625">
        <v>5.1076199999999997E-6</v>
      </c>
      <c r="I492" s="625">
        <v>5.1319099999999998E-6</v>
      </c>
      <c r="J492" s="625">
        <v>5.0184400000000004E-6</v>
      </c>
      <c r="K492" s="625">
        <v>4.8823800000000003E-6</v>
      </c>
      <c r="L492" s="625">
        <v>4.75237E-6</v>
      </c>
      <c r="M492" s="625">
        <v>4.6467199999999996E-6</v>
      </c>
      <c r="N492" s="625">
        <v>4.5447900000000002E-6</v>
      </c>
      <c r="O492" s="625">
        <v>3.8314899999999998E-6</v>
      </c>
      <c r="P492" s="625">
        <v>2.6846199999999998E-6</v>
      </c>
      <c r="Q492" s="625">
        <v>1.67341E-6</v>
      </c>
      <c r="R492" s="625">
        <v>8.3228599999999999E-7</v>
      </c>
      <c r="S492" s="625">
        <v>2.6083100000000001E-7</v>
      </c>
      <c r="T492">
        <v>0</v>
      </c>
      <c r="U492">
        <v>0</v>
      </c>
      <c r="V492" s="625">
        <v>3.4164500000000001E-8</v>
      </c>
      <c r="W492" s="625">
        <v>5.0091999999999996E-7</v>
      </c>
      <c r="X492" s="625">
        <v>9.9207599999999997E-7</v>
      </c>
      <c r="Y492" s="625">
        <v>6.9668999999999997E-7</v>
      </c>
      <c r="Z492" s="142" t="s">
        <v>1675</v>
      </c>
    </row>
    <row r="493" spans="1:26">
      <c r="A493" t="s">
        <v>1311</v>
      </c>
      <c r="B493" t="s">
        <v>1278</v>
      </c>
      <c r="C493" t="s">
        <v>1429</v>
      </c>
      <c r="D493" t="s">
        <v>1681</v>
      </c>
      <c r="E493" s="625">
        <v>2.6626900000000001E-5</v>
      </c>
      <c r="F493" s="625">
        <v>3.31133E-5</v>
      </c>
      <c r="G493" s="625">
        <v>3.3115099999999997E-5</v>
      </c>
      <c r="H493" s="625">
        <v>3.6484199999999999E-5</v>
      </c>
      <c r="I493" s="625">
        <v>3.66577E-5</v>
      </c>
      <c r="J493" s="625">
        <v>3.5847199999999998E-5</v>
      </c>
      <c r="K493" s="625">
        <v>3.4875300000000001E-5</v>
      </c>
      <c r="L493" s="625">
        <v>3.3946599999999998E-5</v>
      </c>
      <c r="M493" s="625">
        <v>3.3191999999999997E-5</v>
      </c>
      <c r="N493" s="625">
        <v>3.2463899999999999E-5</v>
      </c>
      <c r="O493" s="625">
        <v>2.7368700000000001E-5</v>
      </c>
      <c r="P493" s="625">
        <v>1.9176499999999998E-5</v>
      </c>
      <c r="Q493" s="625">
        <v>1.19533E-5</v>
      </c>
      <c r="R493" s="625">
        <v>5.9451000000000001E-6</v>
      </c>
      <c r="S493" s="625">
        <v>1.86314E-6</v>
      </c>
      <c r="T493">
        <v>0</v>
      </c>
      <c r="U493">
        <v>0</v>
      </c>
      <c r="V493" s="625">
        <v>2.4404000000000001E-7</v>
      </c>
      <c r="W493" s="625">
        <v>3.5781199999999998E-6</v>
      </c>
      <c r="X493" s="625">
        <v>7.08649E-6</v>
      </c>
      <c r="Y493" s="625">
        <v>4.9765300000000001E-6</v>
      </c>
      <c r="Z493" s="142" t="s">
        <v>1675</v>
      </c>
    </row>
    <row r="494" spans="1:26">
      <c r="A494" t="s">
        <v>1311</v>
      </c>
      <c r="B494" t="s">
        <v>1278</v>
      </c>
      <c r="C494" t="s">
        <v>1429</v>
      </c>
      <c r="D494" t="s">
        <v>1680</v>
      </c>
      <c r="E494" s="625">
        <v>5.8579200000000002E-4</v>
      </c>
      <c r="F494" s="625">
        <v>7.2802800000000003E-4</v>
      </c>
      <c r="G494" s="625">
        <v>7.1692100000000003E-4</v>
      </c>
      <c r="H494" s="625">
        <v>7.7691399999999997E-4</v>
      </c>
      <c r="I494" s="625">
        <v>7.6398899999999997E-4</v>
      </c>
      <c r="J494" s="625">
        <v>7.5836000000000002E-4</v>
      </c>
      <c r="K494" s="625">
        <v>7.3250400000000003E-4</v>
      </c>
      <c r="L494" s="625">
        <v>6.3244099999999997E-4</v>
      </c>
      <c r="M494" s="625">
        <v>5.3961600000000003E-4</v>
      </c>
      <c r="N494" s="625">
        <v>4.50741E-4</v>
      </c>
      <c r="O494" s="625">
        <v>3.15051E-4</v>
      </c>
      <c r="P494" s="625">
        <v>2.13554E-4</v>
      </c>
      <c r="Q494" s="625">
        <v>1.2863100000000001E-4</v>
      </c>
      <c r="R494" s="625">
        <v>6.1745699999999994E-5</v>
      </c>
      <c r="S494" s="625">
        <v>1.8651599999999999E-5</v>
      </c>
      <c r="T494">
        <v>0</v>
      </c>
      <c r="U494">
        <v>0</v>
      </c>
      <c r="V494" s="625">
        <v>2.1684100000000001E-6</v>
      </c>
      <c r="W494" s="625">
        <v>3.0451E-5</v>
      </c>
      <c r="X494" s="625">
        <v>5.7650199999999999E-5</v>
      </c>
      <c r="Y494" s="625">
        <v>3.8618300000000003E-5</v>
      </c>
      <c r="Z494" s="142" t="s">
        <v>1675</v>
      </c>
    </row>
    <row r="495" spans="1:26">
      <c r="A495" t="s">
        <v>1311</v>
      </c>
      <c r="B495" t="s">
        <v>1278</v>
      </c>
      <c r="C495" t="s">
        <v>1429</v>
      </c>
      <c r="D495" t="s">
        <v>1679</v>
      </c>
      <c r="E495" s="625">
        <v>3.8235899999999998E-5</v>
      </c>
      <c r="F495" s="625">
        <v>4.77616E-5</v>
      </c>
      <c r="G495" s="625">
        <v>4.7692199999999997E-5</v>
      </c>
      <c r="H495" s="625">
        <v>5.2417799999999998E-5</v>
      </c>
      <c r="I495" s="625">
        <v>5.2683799999999999E-5</v>
      </c>
      <c r="J495" s="625">
        <v>5.1537299999999999E-5</v>
      </c>
      <c r="K495" s="625">
        <v>5.0140099999999998E-5</v>
      </c>
      <c r="L495" s="625">
        <v>4.3915000000000002E-5</v>
      </c>
      <c r="M495" s="625">
        <v>3.8157500000000002E-5</v>
      </c>
      <c r="N495" s="625">
        <v>3.2644200000000002E-5</v>
      </c>
      <c r="O495" s="625">
        <v>2.3578400000000001E-5</v>
      </c>
      <c r="P495" s="625">
        <v>1.6520699999999999E-5</v>
      </c>
      <c r="Q495" s="625">
        <v>1.02979E-5</v>
      </c>
      <c r="R495" s="625">
        <v>5.1217600000000004E-6</v>
      </c>
      <c r="S495" s="625">
        <v>1.60511E-6</v>
      </c>
      <c r="T495">
        <v>0</v>
      </c>
      <c r="U495">
        <v>0</v>
      </c>
      <c r="V495" s="625">
        <v>2.1024300000000001E-7</v>
      </c>
      <c r="W495" s="625">
        <v>3.0825799999999998E-6</v>
      </c>
      <c r="X495" s="625">
        <v>6.1050799999999997E-6</v>
      </c>
      <c r="Y495" s="625">
        <v>4.28733E-6</v>
      </c>
      <c r="Z495" s="142" t="s">
        <v>1675</v>
      </c>
    </row>
    <row r="496" spans="1:26">
      <c r="A496" t="s">
        <v>1311</v>
      </c>
      <c r="B496" t="s">
        <v>1278</v>
      </c>
      <c r="C496" t="s">
        <v>1429</v>
      </c>
      <c r="D496" t="s">
        <v>1678</v>
      </c>
      <c r="E496" s="625">
        <v>1.8711699999999999E-4</v>
      </c>
      <c r="F496" s="625">
        <v>2.34773E-4</v>
      </c>
      <c r="G496" s="625">
        <v>2.3478600000000001E-4</v>
      </c>
      <c r="H496" s="625">
        <v>2.5435600000000002E-4</v>
      </c>
      <c r="I496" s="625">
        <v>2.5003500000000001E-4</v>
      </c>
      <c r="J496" s="625">
        <v>2.44553E-4</v>
      </c>
      <c r="K496" s="625">
        <v>2.36214E-4</v>
      </c>
      <c r="L496" s="625">
        <v>2.08944E-4</v>
      </c>
      <c r="M496" s="625">
        <v>1.83785E-4</v>
      </c>
      <c r="N496" s="625">
        <v>1.5969000000000001E-4</v>
      </c>
      <c r="O496" s="625">
        <v>1.17712E-4</v>
      </c>
      <c r="P496" s="625">
        <v>7.9704300000000002E-5</v>
      </c>
      <c r="Q496" s="625">
        <v>4.7953500000000001E-5</v>
      </c>
      <c r="R496" s="625">
        <v>2.2990299999999999E-5</v>
      </c>
      <c r="S496" s="625">
        <v>6.9354900000000001E-6</v>
      </c>
      <c r="T496">
        <v>0</v>
      </c>
      <c r="U496">
        <v>0</v>
      </c>
      <c r="V496" s="625">
        <v>8.0255000000000005E-7</v>
      </c>
      <c r="W496" s="625">
        <v>1.12495E-5</v>
      </c>
      <c r="X496" s="625">
        <v>2.1254799999999998E-5</v>
      </c>
      <c r="Y496" s="625">
        <v>1.42066E-5</v>
      </c>
      <c r="Z496" s="142" t="s">
        <v>1675</v>
      </c>
    </row>
    <row r="497" spans="1:26">
      <c r="A497" t="s">
        <v>1311</v>
      </c>
      <c r="B497" t="s">
        <v>1278</v>
      </c>
      <c r="C497" t="s">
        <v>1429</v>
      </c>
      <c r="D497" t="s">
        <v>1676</v>
      </c>
      <c r="E497" s="625">
        <v>1.4835600000000001E-5</v>
      </c>
      <c r="F497" s="625">
        <v>1.84496E-5</v>
      </c>
      <c r="G497" s="625">
        <v>1.8450599999999999E-5</v>
      </c>
      <c r="H497" s="625">
        <v>2.0327699999999999E-5</v>
      </c>
      <c r="I497" s="625">
        <v>2.04244E-5</v>
      </c>
      <c r="J497" s="625">
        <v>1.9907300000000002E-5</v>
      </c>
      <c r="K497" s="625">
        <v>1.93674E-5</v>
      </c>
      <c r="L497" s="625">
        <v>1.5930199999999999E-5</v>
      </c>
      <c r="M497" s="625">
        <v>1.2719400000000001E-5</v>
      </c>
      <c r="N497" s="625">
        <v>9.6464999999999999E-6</v>
      </c>
      <c r="O497" s="625">
        <v>5.7770900000000003E-6</v>
      </c>
      <c r="P497" s="625">
        <v>4.0478399999999999E-6</v>
      </c>
      <c r="Q497" s="625">
        <v>2.5231500000000001E-6</v>
      </c>
      <c r="R497" s="625">
        <v>1.2549099999999999E-6</v>
      </c>
      <c r="S497" s="625">
        <v>3.9327799999999998E-7</v>
      </c>
      <c r="T497">
        <v>0</v>
      </c>
      <c r="U497">
        <v>0</v>
      </c>
      <c r="V497" s="625">
        <v>5.1512900000000001E-8</v>
      </c>
      <c r="W497" s="625">
        <v>7.5528200000000003E-7</v>
      </c>
      <c r="X497" s="625">
        <v>1.49584E-6</v>
      </c>
      <c r="Y497" s="625">
        <v>1.0504600000000001E-6</v>
      </c>
      <c r="Z497" s="142" t="s">
        <v>1675</v>
      </c>
    </row>
    <row r="498" spans="1:26">
      <c r="A498" t="s">
        <v>1311</v>
      </c>
      <c r="B498" t="s">
        <v>1278</v>
      </c>
      <c r="C498" t="s">
        <v>1428</v>
      </c>
      <c r="D498" t="s">
        <v>1690</v>
      </c>
      <c r="E498" s="625">
        <v>5.2309299999999997E-5</v>
      </c>
      <c r="F498" s="625">
        <v>6.2263300000000004E-5</v>
      </c>
      <c r="G498" s="625">
        <v>6.2887500000000004E-5</v>
      </c>
      <c r="H498" s="625">
        <v>6.5458199999999996E-5</v>
      </c>
      <c r="I498" s="625">
        <v>6.4685999999999997E-5</v>
      </c>
      <c r="J498" s="625">
        <v>6.3458299999999995E-5</v>
      </c>
      <c r="K498" s="625">
        <v>6.1707100000000004E-5</v>
      </c>
      <c r="L498" s="625">
        <v>5.4667999999999999E-5</v>
      </c>
      <c r="M498" s="625">
        <v>4.4380099999999999E-5</v>
      </c>
      <c r="N498" s="625">
        <v>2.08693E-5</v>
      </c>
      <c r="O498" s="625">
        <v>2.64021E-6</v>
      </c>
      <c r="P498">
        <v>0</v>
      </c>
      <c r="Q498">
        <v>0</v>
      </c>
      <c r="R498">
        <v>0</v>
      </c>
      <c r="S498">
        <v>0</v>
      </c>
      <c r="T498">
        <v>0</v>
      </c>
      <c r="U498">
        <v>0</v>
      </c>
      <c r="V498">
        <v>0</v>
      </c>
      <c r="W498">
        <v>0</v>
      </c>
      <c r="X498">
        <v>0</v>
      </c>
      <c r="Y498">
        <v>0</v>
      </c>
      <c r="Z498" s="142" t="s">
        <v>1675</v>
      </c>
    </row>
    <row r="499" spans="1:26">
      <c r="A499" t="s">
        <v>1311</v>
      </c>
      <c r="B499" t="s">
        <v>1278</v>
      </c>
      <c r="C499" t="s">
        <v>1428</v>
      </c>
      <c r="D499" t="s">
        <v>1689</v>
      </c>
      <c r="E499" s="625">
        <v>2.0761099999999999E-4</v>
      </c>
      <c r="F499" s="625">
        <v>2.59936E-4</v>
      </c>
      <c r="G499" s="625">
        <v>2.5176199999999999E-4</v>
      </c>
      <c r="H499" s="625">
        <v>2.5784499999999998E-4</v>
      </c>
      <c r="I499" s="625">
        <v>2.4983399999999999E-4</v>
      </c>
      <c r="J499" s="625">
        <v>2.4431000000000002E-4</v>
      </c>
      <c r="K499" s="625">
        <v>2.37686E-4</v>
      </c>
      <c r="L499" s="625">
        <v>2.3135699999999999E-4</v>
      </c>
      <c r="M499" s="625">
        <v>2.0838700000000001E-4</v>
      </c>
      <c r="N499" s="625">
        <v>1.10043E-4</v>
      </c>
      <c r="O499" s="625">
        <v>1.5873900000000001E-5</v>
      </c>
      <c r="P499">
        <v>0</v>
      </c>
      <c r="Q499">
        <v>0</v>
      </c>
      <c r="R499">
        <v>0</v>
      </c>
      <c r="S499">
        <v>0</v>
      </c>
      <c r="T499">
        <v>0</v>
      </c>
      <c r="U499">
        <v>0</v>
      </c>
      <c r="V499">
        <v>0</v>
      </c>
      <c r="W499">
        <v>0</v>
      </c>
      <c r="X499">
        <v>0</v>
      </c>
      <c r="Y499">
        <v>0</v>
      </c>
      <c r="Z499" s="142" t="s">
        <v>1675</v>
      </c>
    </row>
    <row r="500" spans="1:26">
      <c r="A500" t="s">
        <v>1311</v>
      </c>
      <c r="B500" t="s">
        <v>1278</v>
      </c>
      <c r="C500" t="s">
        <v>1428</v>
      </c>
      <c r="D500" t="s">
        <v>1688</v>
      </c>
      <c r="E500">
        <v>4.1102700000000001E-3</v>
      </c>
      <c r="F500">
        <v>4.7980799999999997E-3</v>
      </c>
      <c r="G500">
        <v>4.8129499999999999E-3</v>
      </c>
      <c r="H500">
        <v>4.9644499999999996E-3</v>
      </c>
      <c r="I500">
        <v>4.8524299999999996E-3</v>
      </c>
      <c r="J500">
        <v>4.7805699999999996E-3</v>
      </c>
      <c r="K500">
        <v>4.6272700000000002E-3</v>
      </c>
      <c r="L500">
        <v>4.0146100000000001E-3</v>
      </c>
      <c r="M500">
        <v>3.1751800000000001E-3</v>
      </c>
      <c r="N500">
        <v>1.44393E-3</v>
      </c>
      <c r="O500" s="625">
        <v>1.7470800000000001E-4</v>
      </c>
      <c r="P500">
        <v>0</v>
      </c>
      <c r="Q500">
        <v>0</v>
      </c>
      <c r="R500">
        <v>0</v>
      </c>
      <c r="S500">
        <v>0</v>
      </c>
      <c r="T500">
        <v>0</v>
      </c>
      <c r="U500">
        <v>0</v>
      </c>
      <c r="V500">
        <v>0</v>
      </c>
      <c r="W500">
        <v>0</v>
      </c>
      <c r="X500">
        <v>0</v>
      </c>
      <c r="Y500">
        <v>0</v>
      </c>
      <c r="Z500" s="142" t="s">
        <v>1675</v>
      </c>
    </row>
    <row r="501" spans="1:26">
      <c r="A501" t="s">
        <v>1311</v>
      </c>
      <c r="B501" t="s">
        <v>1278</v>
      </c>
      <c r="C501" t="s">
        <v>1428</v>
      </c>
      <c r="D501" t="s">
        <v>1682</v>
      </c>
      <c r="E501" s="625">
        <v>3.00816E-6</v>
      </c>
      <c r="F501" s="625">
        <v>3.9321400000000003E-6</v>
      </c>
      <c r="G501" s="625">
        <v>4.0796200000000004E-6</v>
      </c>
      <c r="H501" s="625">
        <v>4.4917200000000003E-6</v>
      </c>
      <c r="I501" s="625">
        <v>4.4635100000000004E-6</v>
      </c>
      <c r="J501" s="625">
        <v>4.3648199999999998E-6</v>
      </c>
      <c r="K501" s="625">
        <v>4.2464800000000002E-6</v>
      </c>
      <c r="L501" s="625">
        <v>4.1334000000000001E-6</v>
      </c>
      <c r="M501" s="625">
        <v>3.7230199999999999E-6</v>
      </c>
      <c r="N501" s="625">
        <v>1.9660100000000002E-6</v>
      </c>
      <c r="O501" s="625">
        <v>2.83601E-7</v>
      </c>
      <c r="P501">
        <v>0</v>
      </c>
      <c r="Q501">
        <v>0</v>
      </c>
      <c r="R501">
        <v>0</v>
      </c>
      <c r="S501">
        <v>0</v>
      </c>
      <c r="T501">
        <v>0</v>
      </c>
      <c r="U501">
        <v>0</v>
      </c>
      <c r="V501">
        <v>0</v>
      </c>
      <c r="W501">
        <v>0</v>
      </c>
      <c r="X501">
        <v>0</v>
      </c>
      <c r="Y501">
        <v>0</v>
      </c>
      <c r="Z501" s="142" t="s">
        <v>1675</v>
      </c>
    </row>
    <row r="502" spans="1:26">
      <c r="A502" t="s">
        <v>1311</v>
      </c>
      <c r="B502" t="s">
        <v>1278</v>
      </c>
      <c r="C502" t="s">
        <v>1428</v>
      </c>
      <c r="D502" t="s">
        <v>1681</v>
      </c>
      <c r="E502" s="625">
        <v>2.5419099999999999E-5</v>
      </c>
      <c r="F502" s="625">
        <v>3.0416000000000002E-5</v>
      </c>
      <c r="G502" s="625">
        <v>3.0720999999999999E-5</v>
      </c>
      <c r="H502" s="625">
        <v>3.2084800000000002E-5</v>
      </c>
      <c r="I502" s="625">
        <v>3.18833E-5</v>
      </c>
      <c r="J502" s="625">
        <v>3.1178299999999999E-5</v>
      </c>
      <c r="K502" s="625">
        <v>3.0332999999999999E-5</v>
      </c>
      <c r="L502" s="625">
        <v>2.95253E-5</v>
      </c>
      <c r="M502" s="625">
        <v>2.65939E-5</v>
      </c>
      <c r="N502" s="625">
        <v>1.40434E-5</v>
      </c>
      <c r="O502" s="625">
        <v>2.0257899999999999E-6</v>
      </c>
      <c r="P502">
        <v>0</v>
      </c>
      <c r="Q502">
        <v>0</v>
      </c>
      <c r="R502">
        <v>0</v>
      </c>
      <c r="S502">
        <v>0</v>
      </c>
      <c r="T502">
        <v>0</v>
      </c>
      <c r="U502">
        <v>0</v>
      </c>
      <c r="V502">
        <v>0</v>
      </c>
      <c r="W502">
        <v>0</v>
      </c>
      <c r="X502">
        <v>0</v>
      </c>
      <c r="Y502">
        <v>0</v>
      </c>
      <c r="Z502" s="142" t="s">
        <v>1675</v>
      </c>
    </row>
    <row r="503" spans="1:26">
      <c r="A503" t="s">
        <v>1311</v>
      </c>
      <c r="B503" t="s">
        <v>1278</v>
      </c>
      <c r="C503" t="s">
        <v>1428</v>
      </c>
      <c r="D503" t="s">
        <v>1680</v>
      </c>
      <c r="E503" s="625">
        <v>5.5922100000000005E-4</v>
      </c>
      <c r="F503" s="625">
        <v>6.6872600000000002E-4</v>
      </c>
      <c r="G503" s="625">
        <v>6.6509000000000002E-4</v>
      </c>
      <c r="H503" s="625">
        <v>6.8322900000000004E-4</v>
      </c>
      <c r="I503" s="625">
        <v>6.6448500000000003E-4</v>
      </c>
      <c r="J503" s="625">
        <v>6.59587E-4</v>
      </c>
      <c r="K503" s="625">
        <v>6.37098E-4</v>
      </c>
      <c r="L503" s="625">
        <v>5.5006900000000004E-4</v>
      </c>
      <c r="M503" s="625">
        <v>4.3234700000000003E-4</v>
      </c>
      <c r="N503" s="625">
        <v>1.9498399999999999E-4</v>
      </c>
      <c r="O503" s="625">
        <v>2.3319499999999999E-5</v>
      </c>
      <c r="P503">
        <v>0</v>
      </c>
      <c r="Q503">
        <v>0</v>
      </c>
      <c r="R503">
        <v>0</v>
      </c>
      <c r="S503">
        <v>0</v>
      </c>
      <c r="T503">
        <v>0</v>
      </c>
      <c r="U503">
        <v>0</v>
      </c>
      <c r="V503">
        <v>0</v>
      </c>
      <c r="W503">
        <v>0</v>
      </c>
      <c r="X503">
        <v>0</v>
      </c>
      <c r="Y503">
        <v>0</v>
      </c>
      <c r="Z503" s="142" t="s">
        <v>1675</v>
      </c>
    </row>
    <row r="504" spans="1:26">
      <c r="A504" t="s">
        <v>1311</v>
      </c>
      <c r="B504" t="s">
        <v>1278</v>
      </c>
      <c r="C504" t="s">
        <v>1428</v>
      </c>
      <c r="D504" t="s">
        <v>1679</v>
      </c>
      <c r="E504" s="625">
        <v>3.6501500000000003E-5</v>
      </c>
      <c r="F504" s="625">
        <v>4.3871200000000001E-5</v>
      </c>
      <c r="G504" s="625">
        <v>4.4244199999999999E-5</v>
      </c>
      <c r="H504" s="625">
        <v>4.6097000000000003E-5</v>
      </c>
      <c r="I504" s="625">
        <v>4.5822100000000003E-5</v>
      </c>
      <c r="J504" s="625">
        <v>4.4824799999999998E-5</v>
      </c>
      <c r="K504" s="625">
        <v>4.3609599999999997E-5</v>
      </c>
      <c r="L504" s="625">
        <v>3.8195299999999997E-5</v>
      </c>
      <c r="M504" s="625">
        <v>3.0572299999999999E-5</v>
      </c>
      <c r="N504" s="625">
        <v>1.41214E-5</v>
      </c>
      <c r="O504" s="625">
        <v>1.74523E-6</v>
      </c>
      <c r="P504">
        <v>0</v>
      </c>
      <c r="Q504">
        <v>0</v>
      </c>
      <c r="R504">
        <v>0</v>
      </c>
      <c r="S504">
        <v>0</v>
      </c>
      <c r="T504">
        <v>0</v>
      </c>
      <c r="U504">
        <v>0</v>
      </c>
      <c r="V504">
        <v>0</v>
      </c>
      <c r="W504">
        <v>0</v>
      </c>
      <c r="X504">
        <v>0</v>
      </c>
      <c r="Y504">
        <v>0</v>
      </c>
      <c r="Z504" s="142" t="s">
        <v>1675</v>
      </c>
    </row>
    <row r="505" spans="1:26">
      <c r="A505" t="s">
        <v>1311</v>
      </c>
      <c r="B505" t="s">
        <v>1278</v>
      </c>
      <c r="C505" t="s">
        <v>1428</v>
      </c>
      <c r="D505" t="s">
        <v>1678</v>
      </c>
      <c r="E505" s="625">
        <v>1.78629E-4</v>
      </c>
      <c r="F505" s="625">
        <v>2.1564899999999999E-4</v>
      </c>
      <c r="G505" s="625">
        <v>2.1781099999999999E-4</v>
      </c>
      <c r="H505" s="625">
        <v>2.2368400000000001E-4</v>
      </c>
      <c r="I505" s="625">
        <v>2.17469E-4</v>
      </c>
      <c r="J505" s="625">
        <v>2.1270100000000001E-4</v>
      </c>
      <c r="K505" s="625">
        <v>2.0544899999999999E-4</v>
      </c>
      <c r="L505" s="625">
        <v>1.8173000000000001E-4</v>
      </c>
      <c r="M505" s="625">
        <v>1.4725099999999999E-4</v>
      </c>
      <c r="N505" s="625">
        <v>6.9079700000000002E-5</v>
      </c>
      <c r="O505" s="625">
        <v>8.7128500000000008E-6</v>
      </c>
      <c r="P505">
        <v>0</v>
      </c>
      <c r="Q505">
        <v>0</v>
      </c>
      <c r="R505">
        <v>0</v>
      </c>
      <c r="S505">
        <v>0</v>
      </c>
      <c r="T505">
        <v>0</v>
      </c>
      <c r="U505">
        <v>0</v>
      </c>
      <c r="V505">
        <v>0</v>
      </c>
      <c r="W505">
        <v>0</v>
      </c>
      <c r="X505">
        <v>0</v>
      </c>
      <c r="Y505">
        <v>0</v>
      </c>
      <c r="Z505" s="142" t="s">
        <v>1675</v>
      </c>
    </row>
    <row r="506" spans="1:26">
      <c r="A506" t="s">
        <v>1311</v>
      </c>
      <c r="B506" t="s">
        <v>1278</v>
      </c>
      <c r="C506" t="s">
        <v>1428</v>
      </c>
      <c r="D506" t="s">
        <v>1676</v>
      </c>
      <c r="E506" s="625">
        <v>1.4162600000000001E-5</v>
      </c>
      <c r="F506" s="625">
        <v>1.6946700000000002E-5</v>
      </c>
      <c r="G506" s="625">
        <v>1.7116600000000001E-5</v>
      </c>
      <c r="H506" s="625">
        <v>1.7876500000000001E-5</v>
      </c>
      <c r="I506" s="625">
        <v>1.7764199999999998E-5</v>
      </c>
      <c r="J506" s="625">
        <v>1.7314400000000001E-5</v>
      </c>
      <c r="K506" s="625">
        <v>1.6844899999999999E-5</v>
      </c>
      <c r="L506" s="625">
        <v>1.3855299999999999E-5</v>
      </c>
      <c r="M506" s="625">
        <v>1.0190999999999999E-5</v>
      </c>
      <c r="N506" s="625">
        <v>4.1729399999999997E-6</v>
      </c>
      <c r="O506" s="625">
        <v>4.2761E-7</v>
      </c>
      <c r="P506">
        <v>0</v>
      </c>
      <c r="Q506">
        <v>0</v>
      </c>
      <c r="R506">
        <v>0</v>
      </c>
      <c r="S506">
        <v>0</v>
      </c>
      <c r="T506">
        <v>0</v>
      </c>
      <c r="U506">
        <v>0</v>
      </c>
      <c r="V506">
        <v>0</v>
      </c>
      <c r="W506">
        <v>0</v>
      </c>
      <c r="X506">
        <v>0</v>
      </c>
      <c r="Y506">
        <v>0</v>
      </c>
      <c r="Z506" s="142" t="s">
        <v>1675</v>
      </c>
    </row>
    <row r="507" spans="1:26">
      <c r="A507" t="s">
        <v>1311</v>
      </c>
      <c r="B507" t="s">
        <v>1278</v>
      </c>
      <c r="C507" t="s">
        <v>1427</v>
      </c>
      <c r="D507" t="s">
        <v>1690</v>
      </c>
      <c r="E507" s="625">
        <v>5.0072299999999998E-5</v>
      </c>
      <c r="F507" s="625">
        <v>5.71159E-5</v>
      </c>
      <c r="G507" s="625">
        <v>5.8425899999999999E-5</v>
      </c>
      <c r="H507" s="625">
        <v>5.7640299999999998E-5</v>
      </c>
      <c r="I507" s="625">
        <v>5.6335100000000002E-5</v>
      </c>
      <c r="J507" s="625">
        <v>5.5265800000000002E-5</v>
      </c>
      <c r="K507" s="625">
        <v>5.3740599999999998E-5</v>
      </c>
      <c r="L507" s="625">
        <v>3.78911E-5</v>
      </c>
      <c r="M507" s="625">
        <v>7.0813999999999997E-6</v>
      </c>
      <c r="N507">
        <v>0</v>
      </c>
      <c r="O507">
        <v>0</v>
      </c>
      <c r="P507">
        <v>0</v>
      </c>
      <c r="Q507">
        <v>0</v>
      </c>
      <c r="R507">
        <v>0</v>
      </c>
      <c r="S507">
        <v>0</v>
      </c>
      <c r="T507">
        <v>0</v>
      </c>
      <c r="U507">
        <v>0</v>
      </c>
      <c r="V507">
        <v>0</v>
      </c>
      <c r="W507">
        <v>0</v>
      </c>
      <c r="X507">
        <v>0</v>
      </c>
      <c r="Y507">
        <v>0</v>
      </c>
      <c r="Z507" s="142" t="s">
        <v>1675</v>
      </c>
    </row>
    <row r="508" spans="1:26">
      <c r="A508" t="s">
        <v>1311</v>
      </c>
      <c r="B508" t="s">
        <v>1278</v>
      </c>
      <c r="C508" t="s">
        <v>1427</v>
      </c>
      <c r="D508" t="s">
        <v>1689</v>
      </c>
      <c r="E508" s="625">
        <v>1.9873199999999999E-4</v>
      </c>
      <c r="F508" s="625">
        <v>2.38447E-4</v>
      </c>
      <c r="G508" s="625">
        <v>2.3389999999999999E-4</v>
      </c>
      <c r="H508" s="625">
        <v>2.2704999999999999E-4</v>
      </c>
      <c r="I508" s="625">
        <v>2.17581E-4</v>
      </c>
      <c r="J508" s="625">
        <v>2.1277000000000001E-4</v>
      </c>
      <c r="K508" s="625">
        <v>2.0700100000000001E-4</v>
      </c>
      <c r="L508" s="625">
        <v>1.60357E-4</v>
      </c>
      <c r="M508" s="625">
        <v>3.3250799999999997E-5</v>
      </c>
      <c r="N508">
        <v>0</v>
      </c>
      <c r="O508">
        <v>0</v>
      </c>
      <c r="P508">
        <v>0</v>
      </c>
      <c r="Q508">
        <v>0</v>
      </c>
      <c r="R508">
        <v>0</v>
      </c>
      <c r="S508">
        <v>0</v>
      </c>
      <c r="T508">
        <v>0</v>
      </c>
      <c r="U508">
        <v>0</v>
      </c>
      <c r="V508">
        <v>0</v>
      </c>
      <c r="W508">
        <v>0</v>
      </c>
      <c r="X508">
        <v>0</v>
      </c>
      <c r="Y508">
        <v>0</v>
      </c>
      <c r="Z508" s="142" t="s">
        <v>1675</v>
      </c>
    </row>
    <row r="509" spans="1:26">
      <c r="A509" t="s">
        <v>1311</v>
      </c>
      <c r="B509" t="s">
        <v>1278</v>
      </c>
      <c r="C509" t="s">
        <v>1427</v>
      </c>
      <c r="D509" t="s">
        <v>1688</v>
      </c>
      <c r="E509">
        <v>3.9344899999999997E-3</v>
      </c>
      <c r="F509">
        <v>4.4014199999999996E-3</v>
      </c>
      <c r="G509">
        <v>4.4714899999999998E-3</v>
      </c>
      <c r="H509">
        <v>4.3715300000000002E-3</v>
      </c>
      <c r="I509">
        <v>4.2259799999999998E-3</v>
      </c>
      <c r="J509">
        <v>4.1633900000000003E-3</v>
      </c>
      <c r="K509">
        <v>4.0298799999999996E-3</v>
      </c>
      <c r="L509">
        <v>2.7825800000000002E-3</v>
      </c>
      <c r="M509" s="625">
        <v>5.0664000000000004E-4</v>
      </c>
      <c r="N509">
        <v>0</v>
      </c>
      <c r="O509">
        <v>0</v>
      </c>
      <c r="P509">
        <v>0</v>
      </c>
      <c r="Q509">
        <v>0</v>
      </c>
      <c r="R509">
        <v>0</v>
      </c>
      <c r="S509">
        <v>0</v>
      </c>
      <c r="T509">
        <v>0</v>
      </c>
      <c r="U509">
        <v>0</v>
      </c>
      <c r="V509">
        <v>0</v>
      </c>
      <c r="W509">
        <v>0</v>
      </c>
      <c r="X509">
        <v>0</v>
      </c>
      <c r="Y509">
        <v>0</v>
      </c>
      <c r="Z509" s="142" t="s">
        <v>1675</v>
      </c>
    </row>
    <row r="510" spans="1:26">
      <c r="A510" t="s">
        <v>1311</v>
      </c>
      <c r="B510" t="s">
        <v>1278</v>
      </c>
      <c r="C510" t="s">
        <v>1427</v>
      </c>
      <c r="D510" t="s">
        <v>1682</v>
      </c>
      <c r="E510" s="625">
        <v>2.8795199999999998E-6</v>
      </c>
      <c r="F510" s="625">
        <v>3.6070700000000002E-6</v>
      </c>
      <c r="G510" s="625">
        <v>3.79018E-6</v>
      </c>
      <c r="H510" s="625">
        <v>3.9552599999999998E-6</v>
      </c>
      <c r="I510" s="625">
        <v>3.8872699999999996E-6</v>
      </c>
      <c r="J510" s="625">
        <v>3.8013200000000001E-6</v>
      </c>
      <c r="K510" s="625">
        <v>3.69826E-6</v>
      </c>
      <c r="L510" s="625">
        <v>2.86492E-6</v>
      </c>
      <c r="M510" s="625">
        <v>5.9405499999999998E-7</v>
      </c>
      <c r="N510">
        <v>0</v>
      </c>
      <c r="O510">
        <v>0</v>
      </c>
      <c r="P510">
        <v>0</v>
      </c>
      <c r="Q510">
        <v>0</v>
      </c>
      <c r="R510">
        <v>0</v>
      </c>
      <c r="S510">
        <v>0</v>
      </c>
      <c r="T510">
        <v>0</v>
      </c>
      <c r="U510">
        <v>0</v>
      </c>
      <c r="V510">
        <v>0</v>
      </c>
      <c r="W510">
        <v>0</v>
      </c>
      <c r="X510">
        <v>0</v>
      </c>
      <c r="Y510">
        <v>0</v>
      </c>
      <c r="Z510" s="142" t="s">
        <v>1675</v>
      </c>
    </row>
    <row r="511" spans="1:26">
      <c r="A511" t="s">
        <v>1311</v>
      </c>
      <c r="B511" t="s">
        <v>1278</v>
      </c>
      <c r="C511" t="s">
        <v>1427</v>
      </c>
      <c r="D511" t="s">
        <v>1681</v>
      </c>
      <c r="E511" s="625">
        <v>2.43321E-5</v>
      </c>
      <c r="F511" s="625">
        <v>2.79015E-5</v>
      </c>
      <c r="G511" s="625">
        <v>2.8541400000000001E-5</v>
      </c>
      <c r="H511" s="625">
        <v>2.8252800000000002E-5</v>
      </c>
      <c r="I511" s="625">
        <v>2.7767200000000001E-5</v>
      </c>
      <c r="J511" s="625">
        <v>2.7153199999999999E-5</v>
      </c>
      <c r="K511" s="625">
        <v>2.6417100000000002E-5</v>
      </c>
      <c r="L511" s="625">
        <v>2.04644E-5</v>
      </c>
      <c r="M511" s="625">
        <v>4.24339E-6</v>
      </c>
      <c r="N511">
        <v>0</v>
      </c>
      <c r="O511">
        <v>0</v>
      </c>
      <c r="P511">
        <v>0</v>
      </c>
      <c r="Q511">
        <v>0</v>
      </c>
      <c r="R511">
        <v>0</v>
      </c>
      <c r="S511">
        <v>0</v>
      </c>
      <c r="T511">
        <v>0</v>
      </c>
      <c r="U511">
        <v>0</v>
      </c>
      <c r="V511">
        <v>0</v>
      </c>
      <c r="W511">
        <v>0</v>
      </c>
      <c r="X511">
        <v>0</v>
      </c>
      <c r="Y511">
        <v>0</v>
      </c>
      <c r="Z511" s="142" t="s">
        <v>1675</v>
      </c>
    </row>
    <row r="512" spans="1:26">
      <c r="A512" t="s">
        <v>1311</v>
      </c>
      <c r="B512" t="s">
        <v>1278</v>
      </c>
      <c r="C512" t="s">
        <v>1427</v>
      </c>
      <c r="D512" t="s">
        <v>1680</v>
      </c>
      <c r="E512" s="625">
        <v>5.3530500000000003E-4</v>
      </c>
      <c r="F512" s="625">
        <v>6.1344199999999996E-4</v>
      </c>
      <c r="G512" s="625">
        <v>6.1790399999999996E-4</v>
      </c>
      <c r="H512" s="625">
        <v>6.0162900000000001E-4</v>
      </c>
      <c r="I512" s="625">
        <v>5.7870000000000003E-4</v>
      </c>
      <c r="J512" s="625">
        <v>5.7443299999999995E-4</v>
      </c>
      <c r="K512" s="625">
        <v>5.5484800000000004E-4</v>
      </c>
      <c r="L512" s="625">
        <v>3.81259E-4</v>
      </c>
      <c r="M512" s="625">
        <v>6.8986300000000001E-5</v>
      </c>
      <c r="N512">
        <v>0</v>
      </c>
      <c r="O512">
        <v>0</v>
      </c>
      <c r="P512">
        <v>0</v>
      </c>
      <c r="Q512">
        <v>0</v>
      </c>
      <c r="R512">
        <v>0</v>
      </c>
      <c r="S512">
        <v>0</v>
      </c>
      <c r="T512">
        <v>0</v>
      </c>
      <c r="U512">
        <v>0</v>
      </c>
      <c r="V512">
        <v>0</v>
      </c>
      <c r="W512">
        <v>0</v>
      </c>
      <c r="X512">
        <v>0</v>
      </c>
      <c r="Y512">
        <v>0</v>
      </c>
      <c r="Z512" s="142" t="s">
        <v>1675</v>
      </c>
    </row>
    <row r="513" spans="1:26">
      <c r="A513" t="s">
        <v>1311</v>
      </c>
      <c r="B513" t="s">
        <v>1278</v>
      </c>
      <c r="C513" t="s">
        <v>1427</v>
      </c>
      <c r="D513" t="s">
        <v>1679</v>
      </c>
      <c r="E513" s="625">
        <v>3.4940500000000002E-5</v>
      </c>
      <c r="F513" s="625">
        <v>4.0244299999999997E-5</v>
      </c>
      <c r="G513" s="625">
        <v>4.1105200000000001E-5</v>
      </c>
      <c r="H513" s="625">
        <v>4.0591499999999999E-5</v>
      </c>
      <c r="I513" s="625">
        <v>3.9906500000000002E-5</v>
      </c>
      <c r="J513" s="625">
        <v>3.9037900000000001E-5</v>
      </c>
      <c r="K513" s="625">
        <v>3.7979499999999998E-5</v>
      </c>
      <c r="L513" s="625">
        <v>2.64736E-5</v>
      </c>
      <c r="M513" s="625">
        <v>4.8781900000000003E-6</v>
      </c>
      <c r="N513">
        <v>0</v>
      </c>
      <c r="O513">
        <v>0</v>
      </c>
      <c r="P513">
        <v>0</v>
      </c>
      <c r="Q513">
        <v>0</v>
      </c>
      <c r="R513">
        <v>0</v>
      </c>
      <c r="S513">
        <v>0</v>
      </c>
      <c r="T513">
        <v>0</v>
      </c>
      <c r="U513">
        <v>0</v>
      </c>
      <c r="V513">
        <v>0</v>
      </c>
      <c r="W513">
        <v>0</v>
      </c>
      <c r="X513">
        <v>0</v>
      </c>
      <c r="Y513">
        <v>0</v>
      </c>
      <c r="Z513" s="142" t="s">
        <v>1675</v>
      </c>
    </row>
    <row r="514" spans="1:26">
      <c r="A514" t="s">
        <v>1311</v>
      </c>
      <c r="B514" t="s">
        <v>1278</v>
      </c>
      <c r="C514" t="s">
        <v>1427</v>
      </c>
      <c r="D514" t="s">
        <v>1678</v>
      </c>
      <c r="E514" s="625">
        <v>1.7098999999999999E-4</v>
      </c>
      <c r="F514" s="625">
        <v>1.9782099999999999E-4</v>
      </c>
      <c r="G514" s="625">
        <v>2.02358E-4</v>
      </c>
      <c r="H514" s="625">
        <v>1.9696899999999999E-4</v>
      </c>
      <c r="I514" s="625">
        <v>1.8939400000000001E-4</v>
      </c>
      <c r="J514" s="625">
        <v>1.85241E-4</v>
      </c>
      <c r="K514" s="625">
        <v>1.78925E-4</v>
      </c>
      <c r="L514" s="625">
        <v>1.25959E-4</v>
      </c>
      <c r="M514" s="625">
        <v>2.34958E-5</v>
      </c>
      <c r="N514">
        <v>0</v>
      </c>
      <c r="O514">
        <v>0</v>
      </c>
      <c r="P514">
        <v>0</v>
      </c>
      <c r="Q514">
        <v>0</v>
      </c>
      <c r="R514">
        <v>0</v>
      </c>
      <c r="S514">
        <v>0</v>
      </c>
      <c r="T514">
        <v>0</v>
      </c>
      <c r="U514">
        <v>0</v>
      </c>
      <c r="V514">
        <v>0</v>
      </c>
      <c r="W514">
        <v>0</v>
      </c>
      <c r="X514">
        <v>0</v>
      </c>
      <c r="Y514">
        <v>0</v>
      </c>
      <c r="Z514" s="142" t="s">
        <v>1675</v>
      </c>
    </row>
    <row r="515" spans="1:26">
      <c r="A515" t="s">
        <v>1311</v>
      </c>
      <c r="B515" t="s">
        <v>1278</v>
      </c>
      <c r="C515" t="s">
        <v>1427</v>
      </c>
      <c r="D515" t="s">
        <v>1676</v>
      </c>
      <c r="E515" s="625">
        <v>1.3557000000000001E-5</v>
      </c>
      <c r="F515" s="625">
        <v>1.5545699999999999E-5</v>
      </c>
      <c r="G515" s="625">
        <v>1.5902299999999999E-5</v>
      </c>
      <c r="H515" s="625">
        <v>1.5741500000000002E-5</v>
      </c>
      <c r="I515" s="625">
        <v>1.5470900000000001E-5</v>
      </c>
      <c r="J515" s="625">
        <v>1.5079099999999999E-5</v>
      </c>
      <c r="K515" s="625">
        <v>1.4670200000000001E-5</v>
      </c>
      <c r="L515" s="625">
        <v>9.6033E-6</v>
      </c>
      <c r="M515" s="625">
        <v>1.6261E-6</v>
      </c>
      <c r="N515">
        <v>0</v>
      </c>
      <c r="O515">
        <v>0</v>
      </c>
      <c r="P515">
        <v>0</v>
      </c>
      <c r="Q515">
        <v>0</v>
      </c>
      <c r="R515">
        <v>0</v>
      </c>
      <c r="S515">
        <v>0</v>
      </c>
      <c r="T515">
        <v>0</v>
      </c>
      <c r="U515">
        <v>0</v>
      </c>
      <c r="V515">
        <v>0</v>
      </c>
      <c r="W515">
        <v>0</v>
      </c>
      <c r="X515">
        <v>0</v>
      </c>
      <c r="Y515">
        <v>0</v>
      </c>
      <c r="Z515" s="142" t="s">
        <v>1675</v>
      </c>
    </row>
    <row r="516" spans="1:26">
      <c r="A516" t="s">
        <v>1311</v>
      </c>
      <c r="B516" t="s">
        <v>1278</v>
      </c>
      <c r="C516" t="s">
        <v>1426</v>
      </c>
      <c r="D516" t="s">
        <v>1690</v>
      </c>
      <c r="E516" s="625">
        <v>4.7835900000000001E-5</v>
      </c>
      <c r="F516" s="625">
        <v>5.1543699999999999E-5</v>
      </c>
      <c r="G516" s="625">
        <v>5.4098699999999998E-5</v>
      </c>
      <c r="H516" s="625">
        <v>5.03792E-5</v>
      </c>
      <c r="I516" s="625">
        <v>4.8633900000000002E-5</v>
      </c>
      <c r="J516" s="625">
        <v>4.7710499999999997E-5</v>
      </c>
      <c r="K516" s="625">
        <v>3.63424E-5</v>
      </c>
      <c r="L516">
        <v>0</v>
      </c>
      <c r="M516">
        <v>0</v>
      </c>
      <c r="N516">
        <v>0</v>
      </c>
      <c r="O516">
        <v>0</v>
      </c>
      <c r="P516">
        <v>0</v>
      </c>
      <c r="Q516">
        <v>0</v>
      </c>
      <c r="R516">
        <v>0</v>
      </c>
      <c r="S516">
        <v>0</v>
      </c>
      <c r="T516">
        <v>0</v>
      </c>
      <c r="U516">
        <v>0</v>
      </c>
      <c r="V516">
        <v>0</v>
      </c>
      <c r="W516">
        <v>0</v>
      </c>
      <c r="X516">
        <v>0</v>
      </c>
      <c r="Y516">
        <v>0</v>
      </c>
      <c r="Z516" s="142" t="s">
        <v>1675</v>
      </c>
    </row>
    <row r="517" spans="1:26">
      <c r="A517" t="s">
        <v>1311</v>
      </c>
      <c r="B517" t="s">
        <v>1278</v>
      </c>
      <c r="C517" t="s">
        <v>1426</v>
      </c>
      <c r="D517" t="s">
        <v>1689</v>
      </c>
      <c r="E517" s="625">
        <v>1.8985599999999999E-4</v>
      </c>
      <c r="F517" s="625">
        <v>2.1518399999999999E-4</v>
      </c>
      <c r="G517" s="625">
        <v>2.16577E-4</v>
      </c>
      <c r="H517" s="625">
        <v>1.9844799999999999E-4</v>
      </c>
      <c r="I517" s="625">
        <v>1.87837E-4</v>
      </c>
      <c r="J517" s="625">
        <v>1.83683E-4</v>
      </c>
      <c r="K517" s="625">
        <v>1.39987E-4</v>
      </c>
      <c r="L517">
        <v>0</v>
      </c>
      <c r="M517">
        <v>0</v>
      </c>
      <c r="N517">
        <v>0</v>
      </c>
      <c r="O517">
        <v>0</v>
      </c>
      <c r="P517">
        <v>0</v>
      </c>
      <c r="Q517">
        <v>0</v>
      </c>
      <c r="R517">
        <v>0</v>
      </c>
      <c r="S517">
        <v>0</v>
      </c>
      <c r="T517">
        <v>0</v>
      </c>
      <c r="U517">
        <v>0</v>
      </c>
      <c r="V517">
        <v>0</v>
      </c>
      <c r="W517">
        <v>0</v>
      </c>
      <c r="X517">
        <v>0</v>
      </c>
      <c r="Y517">
        <v>0</v>
      </c>
      <c r="Z517" s="142" t="s">
        <v>1675</v>
      </c>
    </row>
    <row r="518" spans="1:26">
      <c r="A518" t="s">
        <v>1311</v>
      </c>
      <c r="B518" t="s">
        <v>1278</v>
      </c>
      <c r="C518" t="s">
        <v>1426</v>
      </c>
      <c r="D518" t="s">
        <v>1688</v>
      </c>
      <c r="E518">
        <v>3.7587699999999998E-3</v>
      </c>
      <c r="F518">
        <v>3.9720199999999997E-3</v>
      </c>
      <c r="G518">
        <v>4.1403200000000003E-3</v>
      </c>
      <c r="H518">
        <v>3.8208399999999998E-3</v>
      </c>
      <c r="I518">
        <v>3.6482799999999998E-3</v>
      </c>
      <c r="J518">
        <v>3.59422E-3</v>
      </c>
      <c r="K518">
        <v>2.7252299999999999E-3</v>
      </c>
      <c r="L518">
        <v>0</v>
      </c>
      <c r="M518">
        <v>0</v>
      </c>
      <c r="N518">
        <v>0</v>
      </c>
      <c r="O518">
        <v>0</v>
      </c>
      <c r="P518">
        <v>0</v>
      </c>
      <c r="Q518">
        <v>0</v>
      </c>
      <c r="R518">
        <v>0</v>
      </c>
      <c r="S518">
        <v>0</v>
      </c>
      <c r="T518">
        <v>0</v>
      </c>
      <c r="U518">
        <v>0</v>
      </c>
      <c r="V518">
        <v>0</v>
      </c>
      <c r="W518">
        <v>0</v>
      </c>
      <c r="X518">
        <v>0</v>
      </c>
      <c r="Y518">
        <v>0</v>
      </c>
      <c r="Z518" s="142" t="s">
        <v>1675</v>
      </c>
    </row>
    <row r="519" spans="1:26">
      <c r="A519" t="s">
        <v>1311</v>
      </c>
      <c r="B519" t="s">
        <v>1278</v>
      </c>
      <c r="C519" t="s">
        <v>1426</v>
      </c>
      <c r="D519" t="s">
        <v>1682</v>
      </c>
      <c r="E519" s="625">
        <v>2.7509100000000001E-6</v>
      </c>
      <c r="F519" s="625">
        <v>3.2551599999999999E-6</v>
      </c>
      <c r="G519" s="625">
        <v>3.5094799999999999E-6</v>
      </c>
      <c r="H519" s="625">
        <v>3.45701E-6</v>
      </c>
      <c r="I519" s="625">
        <v>3.3558699999999999E-6</v>
      </c>
      <c r="J519" s="625">
        <v>3.2816699999999999E-6</v>
      </c>
      <c r="K519" s="625">
        <v>2.50099E-6</v>
      </c>
      <c r="L519">
        <v>0</v>
      </c>
      <c r="M519">
        <v>0</v>
      </c>
      <c r="N519">
        <v>0</v>
      </c>
      <c r="O519">
        <v>0</v>
      </c>
      <c r="P519">
        <v>0</v>
      </c>
      <c r="Q519">
        <v>0</v>
      </c>
      <c r="R519">
        <v>0</v>
      </c>
      <c r="S519">
        <v>0</v>
      </c>
      <c r="T519">
        <v>0</v>
      </c>
      <c r="U519">
        <v>0</v>
      </c>
      <c r="V519">
        <v>0</v>
      </c>
      <c r="W519">
        <v>0</v>
      </c>
      <c r="X519">
        <v>0</v>
      </c>
      <c r="Y519">
        <v>0</v>
      </c>
      <c r="Z519" s="142" t="s">
        <v>1675</v>
      </c>
    </row>
    <row r="520" spans="1:26">
      <c r="A520" t="s">
        <v>1311</v>
      </c>
      <c r="B520" t="s">
        <v>1278</v>
      </c>
      <c r="C520" t="s">
        <v>1426</v>
      </c>
      <c r="D520" t="s">
        <v>1681</v>
      </c>
      <c r="E520" s="625">
        <v>2.3245299999999999E-5</v>
      </c>
      <c r="F520" s="625">
        <v>2.5179400000000002E-5</v>
      </c>
      <c r="G520" s="625">
        <v>2.6427600000000001E-5</v>
      </c>
      <c r="H520" s="625">
        <v>2.46937E-5</v>
      </c>
      <c r="I520" s="625">
        <v>2.3971299999999999E-5</v>
      </c>
      <c r="J520" s="625">
        <v>2.3441299999999999E-5</v>
      </c>
      <c r="K520" s="625">
        <v>1.7864799999999999E-5</v>
      </c>
      <c r="L520">
        <v>0</v>
      </c>
      <c r="M520">
        <v>0</v>
      </c>
      <c r="N520">
        <v>0</v>
      </c>
      <c r="O520">
        <v>0</v>
      </c>
      <c r="P520">
        <v>0</v>
      </c>
      <c r="Q520">
        <v>0</v>
      </c>
      <c r="R520">
        <v>0</v>
      </c>
      <c r="S520">
        <v>0</v>
      </c>
      <c r="T520">
        <v>0</v>
      </c>
      <c r="U520">
        <v>0</v>
      </c>
      <c r="V520">
        <v>0</v>
      </c>
      <c r="W520">
        <v>0</v>
      </c>
      <c r="X520">
        <v>0</v>
      </c>
      <c r="Y520">
        <v>0</v>
      </c>
      <c r="Z520" s="142" t="s">
        <v>1675</v>
      </c>
    </row>
    <row r="521" spans="1:26">
      <c r="A521" t="s">
        <v>1311</v>
      </c>
      <c r="B521" t="s">
        <v>1278</v>
      </c>
      <c r="C521" t="s">
        <v>1426</v>
      </c>
      <c r="D521" t="s">
        <v>1680</v>
      </c>
      <c r="E521" s="625">
        <v>5.1139700000000002E-4</v>
      </c>
      <c r="F521" s="625">
        <v>5.5359400000000003E-4</v>
      </c>
      <c r="G521" s="625">
        <v>5.7214099999999997E-4</v>
      </c>
      <c r="H521" s="625">
        <v>5.2584099999999998E-4</v>
      </c>
      <c r="I521" s="625">
        <v>4.9958999999999995E-4</v>
      </c>
      <c r="J521" s="625">
        <v>4.9590400000000003E-4</v>
      </c>
      <c r="K521" s="625">
        <v>3.7521899999999999E-4</v>
      </c>
      <c r="L521">
        <v>0</v>
      </c>
      <c r="M521">
        <v>0</v>
      </c>
      <c r="N521">
        <v>0</v>
      </c>
      <c r="O521">
        <v>0</v>
      </c>
      <c r="P521">
        <v>0</v>
      </c>
      <c r="Q521">
        <v>0</v>
      </c>
      <c r="R521">
        <v>0</v>
      </c>
      <c r="S521">
        <v>0</v>
      </c>
      <c r="T521">
        <v>0</v>
      </c>
      <c r="U521">
        <v>0</v>
      </c>
      <c r="V521">
        <v>0</v>
      </c>
      <c r="W521">
        <v>0</v>
      </c>
      <c r="X521">
        <v>0</v>
      </c>
      <c r="Y521">
        <v>0</v>
      </c>
      <c r="Z521" s="142" t="s">
        <v>1675</v>
      </c>
    </row>
    <row r="522" spans="1:26">
      <c r="A522" t="s">
        <v>1311</v>
      </c>
      <c r="B522" t="s">
        <v>1278</v>
      </c>
      <c r="C522" t="s">
        <v>1426</v>
      </c>
      <c r="D522" t="s">
        <v>1679</v>
      </c>
      <c r="E522" s="625">
        <v>3.3379900000000002E-5</v>
      </c>
      <c r="F522" s="625">
        <v>3.6318E-5</v>
      </c>
      <c r="G522" s="625">
        <v>3.80609E-5</v>
      </c>
      <c r="H522" s="625">
        <v>3.5478100000000002E-5</v>
      </c>
      <c r="I522" s="625">
        <v>3.44511E-5</v>
      </c>
      <c r="J522" s="625">
        <v>3.3701100000000002E-5</v>
      </c>
      <c r="K522" s="625">
        <v>2.56838E-5</v>
      </c>
      <c r="L522">
        <v>0</v>
      </c>
      <c r="M522">
        <v>0</v>
      </c>
      <c r="N522">
        <v>0</v>
      </c>
      <c r="O522">
        <v>0</v>
      </c>
      <c r="P522">
        <v>0</v>
      </c>
      <c r="Q522">
        <v>0</v>
      </c>
      <c r="R522">
        <v>0</v>
      </c>
      <c r="S522">
        <v>0</v>
      </c>
      <c r="T522">
        <v>0</v>
      </c>
      <c r="U522">
        <v>0</v>
      </c>
      <c r="V522">
        <v>0</v>
      </c>
      <c r="W522">
        <v>0</v>
      </c>
      <c r="X522">
        <v>0</v>
      </c>
      <c r="Y522">
        <v>0</v>
      </c>
      <c r="Z522" s="142" t="s">
        <v>1675</v>
      </c>
    </row>
    <row r="523" spans="1:26">
      <c r="A523" t="s">
        <v>1311</v>
      </c>
      <c r="B523" t="s">
        <v>1278</v>
      </c>
      <c r="C523" t="s">
        <v>1426</v>
      </c>
      <c r="D523" t="s">
        <v>1678</v>
      </c>
      <c r="E523" s="625">
        <v>1.6335300000000001E-4</v>
      </c>
      <c r="F523" s="625">
        <v>1.78522E-4</v>
      </c>
      <c r="G523" s="625">
        <v>1.8737100000000001E-4</v>
      </c>
      <c r="H523" s="625">
        <v>1.72156E-4</v>
      </c>
      <c r="I523" s="625">
        <v>1.6350300000000001E-4</v>
      </c>
      <c r="J523" s="625">
        <v>1.5991700000000001E-4</v>
      </c>
      <c r="K523" s="625">
        <v>1.20999E-4</v>
      </c>
      <c r="L523">
        <v>0</v>
      </c>
      <c r="M523">
        <v>0</v>
      </c>
      <c r="N523">
        <v>0</v>
      </c>
      <c r="O523">
        <v>0</v>
      </c>
      <c r="P523">
        <v>0</v>
      </c>
      <c r="Q523">
        <v>0</v>
      </c>
      <c r="R523">
        <v>0</v>
      </c>
      <c r="S523">
        <v>0</v>
      </c>
      <c r="T523">
        <v>0</v>
      </c>
      <c r="U523">
        <v>0</v>
      </c>
      <c r="V523">
        <v>0</v>
      </c>
      <c r="W523">
        <v>0</v>
      </c>
      <c r="X523">
        <v>0</v>
      </c>
      <c r="Y523">
        <v>0</v>
      </c>
      <c r="Z523" s="142" t="s">
        <v>1675</v>
      </c>
    </row>
    <row r="524" spans="1:26">
      <c r="A524" t="s">
        <v>1311</v>
      </c>
      <c r="B524" t="s">
        <v>1278</v>
      </c>
      <c r="C524" t="s">
        <v>1426</v>
      </c>
      <c r="D524" t="s">
        <v>1676</v>
      </c>
      <c r="E524" s="625">
        <v>1.29515E-5</v>
      </c>
      <c r="F524" s="625">
        <v>1.4029099999999999E-5</v>
      </c>
      <c r="G524" s="625">
        <v>1.4724499999999999E-5</v>
      </c>
      <c r="H524" s="625">
        <v>1.37585E-5</v>
      </c>
      <c r="I524" s="625">
        <v>1.3356000000000001E-5</v>
      </c>
      <c r="J524" s="625">
        <v>1.3017700000000001E-5</v>
      </c>
      <c r="K524" s="625">
        <v>9.9208100000000006E-6</v>
      </c>
      <c r="L524">
        <v>0</v>
      </c>
      <c r="M524">
        <v>0</v>
      </c>
      <c r="N524">
        <v>0</v>
      </c>
      <c r="O524">
        <v>0</v>
      </c>
      <c r="P524">
        <v>0</v>
      </c>
      <c r="Q524">
        <v>0</v>
      </c>
      <c r="R524">
        <v>0</v>
      </c>
      <c r="S524">
        <v>0</v>
      </c>
      <c r="T524">
        <v>0</v>
      </c>
      <c r="U524">
        <v>0</v>
      </c>
      <c r="V524">
        <v>0</v>
      </c>
      <c r="W524">
        <v>0</v>
      </c>
      <c r="X524">
        <v>0</v>
      </c>
      <c r="Y524">
        <v>0</v>
      </c>
      <c r="Z524" s="142" t="s">
        <v>1675</v>
      </c>
    </row>
    <row r="525" spans="1:26">
      <c r="A525" t="s">
        <v>1311</v>
      </c>
      <c r="B525" t="s">
        <v>1278</v>
      </c>
      <c r="C525" t="s">
        <v>1425</v>
      </c>
      <c r="D525" t="s">
        <v>1690</v>
      </c>
      <c r="E525" s="625">
        <v>4.5401300000000002E-5</v>
      </c>
      <c r="F525" s="625">
        <v>4.5418399999999999E-5</v>
      </c>
      <c r="G525" s="625">
        <v>4.9360600000000003E-5</v>
      </c>
      <c r="H525" s="625">
        <v>4.31721E-5</v>
      </c>
      <c r="I525" s="625">
        <v>4.1025800000000003E-5</v>
      </c>
      <c r="J525" s="625">
        <v>2.1444600000000001E-5</v>
      </c>
      <c r="K525">
        <v>0</v>
      </c>
      <c r="L525">
        <v>0</v>
      </c>
      <c r="M525">
        <v>0</v>
      </c>
      <c r="N525">
        <v>0</v>
      </c>
      <c r="O525">
        <v>0</v>
      </c>
      <c r="P525">
        <v>0</v>
      </c>
      <c r="Q525">
        <v>0</v>
      </c>
      <c r="R525">
        <v>0</v>
      </c>
      <c r="S525">
        <v>0</v>
      </c>
      <c r="T525">
        <v>0</v>
      </c>
      <c r="U525">
        <v>0</v>
      </c>
      <c r="V525">
        <v>0</v>
      </c>
      <c r="W525">
        <v>0</v>
      </c>
      <c r="X525">
        <v>0</v>
      </c>
      <c r="Y525">
        <v>0</v>
      </c>
      <c r="Z525" s="142" t="s">
        <v>1675</v>
      </c>
    </row>
    <row r="526" spans="1:26">
      <c r="A526" t="s">
        <v>1311</v>
      </c>
      <c r="B526" t="s">
        <v>1278</v>
      </c>
      <c r="C526" t="s">
        <v>1425</v>
      </c>
      <c r="D526" t="s">
        <v>1689</v>
      </c>
      <c r="E526" s="625">
        <v>1.8019299999999999E-4</v>
      </c>
      <c r="F526" s="625">
        <v>1.89612E-4</v>
      </c>
      <c r="G526" s="625">
        <v>1.9760900000000001E-4</v>
      </c>
      <c r="H526" s="625">
        <v>1.70058E-4</v>
      </c>
      <c r="I526" s="625">
        <v>1.5845200000000001E-4</v>
      </c>
      <c r="J526" s="625">
        <v>8.2560199999999996E-5</v>
      </c>
      <c r="K526">
        <v>0</v>
      </c>
      <c r="L526">
        <v>0</v>
      </c>
      <c r="M526">
        <v>0</v>
      </c>
      <c r="N526">
        <v>0</v>
      </c>
      <c r="O526">
        <v>0</v>
      </c>
      <c r="P526">
        <v>0</v>
      </c>
      <c r="Q526">
        <v>0</v>
      </c>
      <c r="R526">
        <v>0</v>
      </c>
      <c r="S526">
        <v>0</v>
      </c>
      <c r="T526">
        <v>0</v>
      </c>
      <c r="U526">
        <v>0</v>
      </c>
      <c r="V526">
        <v>0</v>
      </c>
      <c r="W526">
        <v>0</v>
      </c>
      <c r="X526">
        <v>0</v>
      </c>
      <c r="Y526">
        <v>0</v>
      </c>
      <c r="Z526" s="142" t="s">
        <v>1675</v>
      </c>
    </row>
    <row r="527" spans="1:26">
      <c r="A527" t="s">
        <v>1311</v>
      </c>
      <c r="B527" t="s">
        <v>1278</v>
      </c>
      <c r="C527" t="s">
        <v>1425</v>
      </c>
      <c r="D527" t="s">
        <v>1688</v>
      </c>
      <c r="E527">
        <v>3.5674600000000002E-3</v>
      </c>
      <c r="F527">
        <v>3.5000000000000001E-3</v>
      </c>
      <c r="G527">
        <v>3.7777000000000002E-3</v>
      </c>
      <c r="H527">
        <v>3.2742399999999999E-3</v>
      </c>
      <c r="I527">
        <v>3.07756E-3</v>
      </c>
      <c r="J527">
        <v>1.6155099999999999E-3</v>
      </c>
      <c r="K527">
        <v>0</v>
      </c>
      <c r="L527">
        <v>0</v>
      </c>
      <c r="M527">
        <v>0</v>
      </c>
      <c r="N527">
        <v>0</v>
      </c>
      <c r="O527">
        <v>0</v>
      </c>
      <c r="P527">
        <v>0</v>
      </c>
      <c r="Q527">
        <v>0</v>
      </c>
      <c r="R527">
        <v>0</v>
      </c>
      <c r="S527">
        <v>0</v>
      </c>
      <c r="T527">
        <v>0</v>
      </c>
      <c r="U527">
        <v>0</v>
      </c>
      <c r="V527">
        <v>0</v>
      </c>
      <c r="W527">
        <v>0</v>
      </c>
      <c r="X527">
        <v>0</v>
      </c>
      <c r="Y527">
        <v>0</v>
      </c>
      <c r="Z527" s="142" t="s">
        <v>1675</v>
      </c>
    </row>
    <row r="528" spans="1:26">
      <c r="A528" t="s">
        <v>1311</v>
      </c>
      <c r="B528" t="s">
        <v>1278</v>
      </c>
      <c r="C528" t="s">
        <v>1425</v>
      </c>
      <c r="D528" t="s">
        <v>1682</v>
      </c>
      <c r="E528" s="625">
        <v>2.6108999999999999E-6</v>
      </c>
      <c r="F528" s="625">
        <v>2.8683300000000001E-6</v>
      </c>
      <c r="G528" s="625">
        <v>3.2021100000000001E-6</v>
      </c>
      <c r="H528" s="625">
        <v>2.9624600000000002E-6</v>
      </c>
      <c r="I528" s="625">
        <v>2.83089E-6</v>
      </c>
      <c r="J528" s="625">
        <v>1.4750099999999999E-6</v>
      </c>
      <c r="K528">
        <v>0</v>
      </c>
      <c r="L528">
        <v>0</v>
      </c>
      <c r="M528">
        <v>0</v>
      </c>
      <c r="N528">
        <v>0</v>
      </c>
      <c r="O528">
        <v>0</v>
      </c>
      <c r="P528">
        <v>0</v>
      </c>
      <c r="Q528">
        <v>0</v>
      </c>
      <c r="R528">
        <v>0</v>
      </c>
      <c r="S528">
        <v>0</v>
      </c>
      <c r="T528">
        <v>0</v>
      </c>
      <c r="U528">
        <v>0</v>
      </c>
      <c r="V528">
        <v>0</v>
      </c>
      <c r="W528">
        <v>0</v>
      </c>
      <c r="X528">
        <v>0</v>
      </c>
      <c r="Y528">
        <v>0</v>
      </c>
      <c r="Z528" s="142" t="s">
        <v>1675</v>
      </c>
    </row>
    <row r="529" spans="1:26">
      <c r="A529" t="s">
        <v>1311</v>
      </c>
      <c r="B529" t="s">
        <v>1278</v>
      </c>
      <c r="C529" t="s">
        <v>1425</v>
      </c>
      <c r="D529" t="s">
        <v>1681</v>
      </c>
      <c r="E529" s="625">
        <v>2.20622E-5</v>
      </c>
      <c r="F529" s="625">
        <v>2.21872E-5</v>
      </c>
      <c r="G529" s="625">
        <v>2.4113000000000001E-5</v>
      </c>
      <c r="H529" s="625">
        <v>2.11611E-5</v>
      </c>
      <c r="I529" s="625">
        <v>2.0221299999999999E-5</v>
      </c>
      <c r="J529" s="625">
        <v>1.0536199999999999E-5</v>
      </c>
      <c r="K529">
        <v>0</v>
      </c>
      <c r="L529">
        <v>0</v>
      </c>
      <c r="M529">
        <v>0</v>
      </c>
      <c r="N529">
        <v>0</v>
      </c>
      <c r="O529">
        <v>0</v>
      </c>
      <c r="P529">
        <v>0</v>
      </c>
      <c r="Q529">
        <v>0</v>
      </c>
      <c r="R529">
        <v>0</v>
      </c>
      <c r="S529">
        <v>0</v>
      </c>
      <c r="T529">
        <v>0</v>
      </c>
      <c r="U529">
        <v>0</v>
      </c>
      <c r="V529">
        <v>0</v>
      </c>
      <c r="W529">
        <v>0</v>
      </c>
      <c r="X529">
        <v>0</v>
      </c>
      <c r="Y529">
        <v>0</v>
      </c>
      <c r="Z529" s="142" t="s">
        <v>1675</v>
      </c>
    </row>
    <row r="530" spans="1:26">
      <c r="A530" t="s">
        <v>1311</v>
      </c>
      <c r="B530" t="s">
        <v>1278</v>
      </c>
      <c r="C530" t="s">
        <v>1425</v>
      </c>
      <c r="D530" t="s">
        <v>1680</v>
      </c>
      <c r="E530" s="625">
        <v>4.8536899999999998E-4</v>
      </c>
      <c r="F530" s="625">
        <v>4.8780699999999999E-4</v>
      </c>
      <c r="G530" s="625">
        <v>5.2203099999999995E-4</v>
      </c>
      <c r="H530" s="625">
        <v>4.5061599999999998E-4</v>
      </c>
      <c r="I530" s="625">
        <v>4.2143600000000002E-4</v>
      </c>
      <c r="J530" s="625">
        <v>2.2289599999999999E-4</v>
      </c>
      <c r="K530">
        <v>0</v>
      </c>
      <c r="L530">
        <v>0</v>
      </c>
      <c r="M530">
        <v>0</v>
      </c>
      <c r="N530">
        <v>0</v>
      </c>
      <c r="O530">
        <v>0</v>
      </c>
      <c r="P530">
        <v>0</v>
      </c>
      <c r="Q530">
        <v>0</v>
      </c>
      <c r="R530">
        <v>0</v>
      </c>
      <c r="S530">
        <v>0</v>
      </c>
      <c r="T530">
        <v>0</v>
      </c>
      <c r="U530">
        <v>0</v>
      </c>
      <c r="V530">
        <v>0</v>
      </c>
      <c r="W530">
        <v>0</v>
      </c>
      <c r="X530">
        <v>0</v>
      </c>
      <c r="Y530">
        <v>0</v>
      </c>
      <c r="Z530" s="142" t="s">
        <v>1675</v>
      </c>
    </row>
    <row r="531" spans="1:26">
      <c r="A531" t="s">
        <v>1311</v>
      </c>
      <c r="B531" t="s">
        <v>1278</v>
      </c>
      <c r="C531" t="s">
        <v>1425</v>
      </c>
      <c r="D531" t="s">
        <v>1679</v>
      </c>
      <c r="E531" s="625">
        <v>3.1681099999999997E-5</v>
      </c>
      <c r="F531" s="625">
        <v>3.2002100000000003E-5</v>
      </c>
      <c r="G531" s="625">
        <v>3.4727400000000002E-5</v>
      </c>
      <c r="H531" s="625">
        <v>3.0402699999999999E-5</v>
      </c>
      <c r="I531" s="625">
        <v>2.90617E-5</v>
      </c>
      <c r="J531" s="625">
        <v>1.5147799999999999E-5</v>
      </c>
      <c r="K531">
        <v>0</v>
      </c>
      <c r="L531">
        <v>0</v>
      </c>
      <c r="M531">
        <v>0</v>
      </c>
      <c r="N531">
        <v>0</v>
      </c>
      <c r="O531">
        <v>0</v>
      </c>
      <c r="P531">
        <v>0</v>
      </c>
      <c r="Q531">
        <v>0</v>
      </c>
      <c r="R531">
        <v>0</v>
      </c>
      <c r="S531">
        <v>0</v>
      </c>
      <c r="T531">
        <v>0</v>
      </c>
      <c r="U531">
        <v>0</v>
      </c>
      <c r="V531">
        <v>0</v>
      </c>
      <c r="W531">
        <v>0</v>
      </c>
      <c r="X531">
        <v>0</v>
      </c>
      <c r="Y531">
        <v>0</v>
      </c>
      <c r="Z531" s="142" t="s">
        <v>1675</v>
      </c>
    </row>
    <row r="532" spans="1:26">
      <c r="A532" t="s">
        <v>1311</v>
      </c>
      <c r="B532" t="s">
        <v>1278</v>
      </c>
      <c r="C532" t="s">
        <v>1425</v>
      </c>
      <c r="D532" t="s">
        <v>1678</v>
      </c>
      <c r="E532" s="625">
        <v>1.5503899999999999E-4</v>
      </c>
      <c r="F532" s="625">
        <v>1.57307E-4</v>
      </c>
      <c r="G532" s="625">
        <v>1.7096099999999999E-4</v>
      </c>
      <c r="H532" s="625">
        <v>1.4752799999999999E-4</v>
      </c>
      <c r="I532" s="625">
        <v>1.3792599999999999E-4</v>
      </c>
      <c r="J532" s="625">
        <v>7.18785E-5</v>
      </c>
      <c r="K532">
        <v>0</v>
      </c>
      <c r="L532">
        <v>0</v>
      </c>
      <c r="M532">
        <v>0</v>
      </c>
      <c r="N532">
        <v>0</v>
      </c>
      <c r="O532">
        <v>0</v>
      </c>
      <c r="P532">
        <v>0</v>
      </c>
      <c r="Q532">
        <v>0</v>
      </c>
      <c r="R532">
        <v>0</v>
      </c>
      <c r="S532">
        <v>0</v>
      </c>
      <c r="T532">
        <v>0</v>
      </c>
      <c r="U532">
        <v>0</v>
      </c>
      <c r="V532">
        <v>0</v>
      </c>
      <c r="W532">
        <v>0</v>
      </c>
      <c r="X532">
        <v>0</v>
      </c>
      <c r="Y532">
        <v>0</v>
      </c>
      <c r="Z532" s="142" t="s">
        <v>1675</v>
      </c>
    </row>
    <row r="533" spans="1:26">
      <c r="A533" t="s">
        <v>1311</v>
      </c>
      <c r="B533" t="s">
        <v>1278</v>
      </c>
      <c r="C533" t="s">
        <v>1425</v>
      </c>
      <c r="D533" t="s">
        <v>1676</v>
      </c>
      <c r="E533" s="625">
        <v>1.2292299999999999E-5</v>
      </c>
      <c r="F533" s="625">
        <v>1.2361899999999999E-5</v>
      </c>
      <c r="G533" s="625">
        <v>1.3434900000000001E-5</v>
      </c>
      <c r="H533" s="625">
        <v>1.1790199999999999E-5</v>
      </c>
      <c r="I533" s="625">
        <v>1.12666E-5</v>
      </c>
      <c r="J533" s="625">
        <v>5.8511099999999996E-6</v>
      </c>
      <c r="K533">
        <v>0</v>
      </c>
      <c r="L533">
        <v>0</v>
      </c>
      <c r="M533">
        <v>0</v>
      </c>
      <c r="N533">
        <v>0</v>
      </c>
      <c r="O533">
        <v>0</v>
      </c>
      <c r="P533">
        <v>0</v>
      </c>
      <c r="Q533">
        <v>0</v>
      </c>
      <c r="R533">
        <v>0</v>
      </c>
      <c r="S533">
        <v>0</v>
      </c>
      <c r="T533">
        <v>0</v>
      </c>
      <c r="U533">
        <v>0</v>
      </c>
      <c r="V533">
        <v>0</v>
      </c>
      <c r="W533">
        <v>0</v>
      </c>
      <c r="X533">
        <v>0</v>
      </c>
      <c r="Y533">
        <v>0</v>
      </c>
      <c r="Z533" s="142" t="s">
        <v>1675</v>
      </c>
    </row>
    <row r="534" spans="1:26">
      <c r="A534" t="s">
        <v>1311</v>
      </c>
      <c r="B534" t="s">
        <v>1278</v>
      </c>
      <c r="C534" t="s">
        <v>1424</v>
      </c>
      <c r="D534" t="s">
        <v>1690</v>
      </c>
      <c r="E534" s="625">
        <v>4.2513499999999999E-5</v>
      </c>
      <c r="F534" s="625">
        <v>3.8588599999999998E-5</v>
      </c>
      <c r="G534" s="625">
        <v>4.39172E-5</v>
      </c>
      <c r="H534" s="625">
        <v>3.5690900000000001E-5</v>
      </c>
      <c r="I534" s="625">
        <v>3.3222400000000002E-5</v>
      </c>
      <c r="J534">
        <v>0</v>
      </c>
      <c r="K534">
        <v>0</v>
      </c>
      <c r="L534">
        <v>0</v>
      </c>
      <c r="M534">
        <v>0</v>
      </c>
      <c r="N534">
        <v>0</v>
      </c>
      <c r="O534">
        <v>0</v>
      </c>
      <c r="P534">
        <v>0</v>
      </c>
      <c r="Q534">
        <v>0</v>
      </c>
      <c r="R534">
        <v>0</v>
      </c>
      <c r="S534">
        <v>0</v>
      </c>
      <c r="T534">
        <v>0</v>
      </c>
      <c r="U534">
        <v>0</v>
      </c>
      <c r="V534">
        <v>0</v>
      </c>
      <c r="W534">
        <v>0</v>
      </c>
      <c r="X534">
        <v>0</v>
      </c>
      <c r="Y534">
        <v>0</v>
      </c>
      <c r="Z534" s="142" t="s">
        <v>1675</v>
      </c>
    </row>
    <row r="535" spans="1:26">
      <c r="A535" t="s">
        <v>1311</v>
      </c>
      <c r="B535" t="s">
        <v>1278</v>
      </c>
      <c r="C535" t="s">
        <v>1424</v>
      </c>
      <c r="D535" t="s">
        <v>1689</v>
      </c>
      <c r="E535" s="625">
        <v>1.68732E-4</v>
      </c>
      <c r="F535" s="625">
        <v>1.61099E-4</v>
      </c>
      <c r="G535" s="625">
        <v>1.7581699999999999E-4</v>
      </c>
      <c r="H535" s="625">
        <v>1.4058899999999999E-4</v>
      </c>
      <c r="I535" s="625">
        <v>1.2831299999999999E-4</v>
      </c>
      <c r="J535">
        <v>0</v>
      </c>
      <c r="K535">
        <v>0</v>
      </c>
      <c r="L535">
        <v>0</v>
      </c>
      <c r="M535">
        <v>0</v>
      </c>
      <c r="N535">
        <v>0</v>
      </c>
      <c r="O535">
        <v>0</v>
      </c>
      <c r="P535">
        <v>0</v>
      </c>
      <c r="Q535">
        <v>0</v>
      </c>
      <c r="R535">
        <v>0</v>
      </c>
      <c r="S535">
        <v>0</v>
      </c>
      <c r="T535">
        <v>0</v>
      </c>
      <c r="U535">
        <v>0</v>
      </c>
      <c r="V535">
        <v>0</v>
      </c>
      <c r="W535">
        <v>0</v>
      </c>
      <c r="X535">
        <v>0</v>
      </c>
      <c r="Y535">
        <v>0</v>
      </c>
      <c r="Z535" s="142" t="s">
        <v>1675</v>
      </c>
    </row>
    <row r="536" spans="1:26">
      <c r="A536" t="s">
        <v>1311</v>
      </c>
      <c r="B536" t="s">
        <v>1278</v>
      </c>
      <c r="C536" t="s">
        <v>1424</v>
      </c>
      <c r="D536" t="s">
        <v>1688</v>
      </c>
      <c r="E536">
        <v>3.3405599999999998E-3</v>
      </c>
      <c r="F536">
        <v>2.9736799999999998E-3</v>
      </c>
      <c r="G536">
        <v>3.3611100000000001E-3</v>
      </c>
      <c r="H536">
        <v>2.7068600000000002E-3</v>
      </c>
      <c r="I536">
        <v>2.4921800000000001E-3</v>
      </c>
      <c r="J536">
        <v>0</v>
      </c>
      <c r="K536">
        <v>0</v>
      </c>
      <c r="L536">
        <v>0</v>
      </c>
      <c r="M536">
        <v>0</v>
      </c>
      <c r="N536">
        <v>0</v>
      </c>
      <c r="O536">
        <v>0</v>
      </c>
      <c r="P536">
        <v>0</v>
      </c>
      <c r="Q536">
        <v>0</v>
      </c>
      <c r="R536">
        <v>0</v>
      </c>
      <c r="S536">
        <v>0</v>
      </c>
      <c r="T536">
        <v>0</v>
      </c>
      <c r="U536">
        <v>0</v>
      </c>
      <c r="V536">
        <v>0</v>
      </c>
      <c r="W536">
        <v>0</v>
      </c>
      <c r="X536">
        <v>0</v>
      </c>
      <c r="Y536">
        <v>0</v>
      </c>
      <c r="Z536" s="142" t="s">
        <v>1675</v>
      </c>
    </row>
    <row r="537" spans="1:26">
      <c r="A537" t="s">
        <v>1311</v>
      </c>
      <c r="B537" t="s">
        <v>1278</v>
      </c>
      <c r="C537" t="s">
        <v>1424</v>
      </c>
      <c r="D537" t="s">
        <v>1682</v>
      </c>
      <c r="E537" s="625">
        <v>2.4448299999999999E-6</v>
      </c>
      <c r="F537" s="625">
        <v>2.4370000000000001E-6</v>
      </c>
      <c r="G537" s="625">
        <v>2.8489899999999999E-6</v>
      </c>
      <c r="H537" s="625">
        <v>2.4491E-6</v>
      </c>
      <c r="I537" s="625">
        <v>2.2924299999999998E-6</v>
      </c>
      <c r="J537">
        <v>0</v>
      </c>
      <c r="K537">
        <v>0</v>
      </c>
      <c r="L537">
        <v>0</v>
      </c>
      <c r="M537">
        <v>0</v>
      </c>
      <c r="N537">
        <v>0</v>
      </c>
      <c r="O537">
        <v>0</v>
      </c>
      <c r="P537">
        <v>0</v>
      </c>
      <c r="Q537">
        <v>0</v>
      </c>
      <c r="R537">
        <v>0</v>
      </c>
      <c r="S537">
        <v>0</v>
      </c>
      <c r="T537">
        <v>0</v>
      </c>
      <c r="U537">
        <v>0</v>
      </c>
      <c r="V537">
        <v>0</v>
      </c>
      <c r="W537">
        <v>0</v>
      </c>
      <c r="X537">
        <v>0</v>
      </c>
      <c r="Y537">
        <v>0</v>
      </c>
      <c r="Z537" s="142" t="s">
        <v>1675</v>
      </c>
    </row>
    <row r="538" spans="1:26">
      <c r="A538" t="s">
        <v>1311</v>
      </c>
      <c r="B538" t="s">
        <v>1278</v>
      </c>
      <c r="C538" t="s">
        <v>1424</v>
      </c>
      <c r="D538" t="s">
        <v>1681</v>
      </c>
      <c r="E538" s="625">
        <v>2.0659E-5</v>
      </c>
      <c r="F538" s="625">
        <v>1.8850799999999999E-5</v>
      </c>
      <c r="G538" s="625">
        <v>2.1453900000000001E-5</v>
      </c>
      <c r="H538" s="625">
        <v>1.7494199999999999E-5</v>
      </c>
      <c r="I538" s="625">
        <v>1.6375099999999998E-5</v>
      </c>
      <c r="J538">
        <v>0</v>
      </c>
      <c r="K538">
        <v>0</v>
      </c>
      <c r="L538">
        <v>0</v>
      </c>
      <c r="M538">
        <v>0</v>
      </c>
      <c r="N538">
        <v>0</v>
      </c>
      <c r="O538">
        <v>0</v>
      </c>
      <c r="P538">
        <v>0</v>
      </c>
      <c r="Q538">
        <v>0</v>
      </c>
      <c r="R538">
        <v>0</v>
      </c>
      <c r="S538">
        <v>0</v>
      </c>
      <c r="T538">
        <v>0</v>
      </c>
      <c r="U538">
        <v>0</v>
      </c>
      <c r="V538">
        <v>0</v>
      </c>
      <c r="W538">
        <v>0</v>
      </c>
      <c r="X538">
        <v>0</v>
      </c>
      <c r="Y538">
        <v>0</v>
      </c>
      <c r="Z538" s="142" t="s">
        <v>1675</v>
      </c>
    </row>
    <row r="539" spans="1:26">
      <c r="A539" t="s">
        <v>1311</v>
      </c>
      <c r="B539" t="s">
        <v>1278</v>
      </c>
      <c r="C539" t="s">
        <v>1424</v>
      </c>
      <c r="D539" t="s">
        <v>1680</v>
      </c>
      <c r="E539" s="625">
        <v>4.5449800000000001E-4</v>
      </c>
      <c r="F539" s="625">
        <v>4.14452E-4</v>
      </c>
      <c r="G539" s="625">
        <v>4.6446299999999997E-4</v>
      </c>
      <c r="H539" s="625">
        <v>3.7252999999999999E-4</v>
      </c>
      <c r="I539" s="625">
        <v>3.41276E-4</v>
      </c>
      <c r="J539">
        <v>0</v>
      </c>
      <c r="K539">
        <v>0</v>
      </c>
      <c r="L539">
        <v>0</v>
      </c>
      <c r="M539">
        <v>0</v>
      </c>
      <c r="N539">
        <v>0</v>
      </c>
      <c r="O539">
        <v>0</v>
      </c>
      <c r="P539">
        <v>0</v>
      </c>
      <c r="Q539">
        <v>0</v>
      </c>
      <c r="R539">
        <v>0</v>
      </c>
      <c r="S539">
        <v>0</v>
      </c>
      <c r="T539">
        <v>0</v>
      </c>
      <c r="U539">
        <v>0</v>
      </c>
      <c r="V539">
        <v>0</v>
      </c>
      <c r="W539">
        <v>0</v>
      </c>
      <c r="X539">
        <v>0</v>
      </c>
      <c r="Y539">
        <v>0</v>
      </c>
      <c r="Z539" s="142" t="s">
        <v>1675</v>
      </c>
    </row>
    <row r="540" spans="1:26">
      <c r="A540" t="s">
        <v>1311</v>
      </c>
      <c r="B540" t="s">
        <v>1278</v>
      </c>
      <c r="C540" t="s">
        <v>1424</v>
      </c>
      <c r="D540" t="s">
        <v>1679</v>
      </c>
      <c r="E540" s="625">
        <v>2.9666E-5</v>
      </c>
      <c r="F540" s="625">
        <v>2.7189799999999998E-5</v>
      </c>
      <c r="G540" s="625">
        <v>3.0897800000000001E-5</v>
      </c>
      <c r="H540" s="625">
        <v>2.5134300000000001E-5</v>
      </c>
      <c r="I540" s="625">
        <v>2.3533999999999999E-5</v>
      </c>
      <c r="J540">
        <v>0</v>
      </c>
      <c r="K540">
        <v>0</v>
      </c>
      <c r="L540">
        <v>0</v>
      </c>
      <c r="M540">
        <v>0</v>
      </c>
      <c r="N540">
        <v>0</v>
      </c>
      <c r="O540">
        <v>0</v>
      </c>
      <c r="P540">
        <v>0</v>
      </c>
      <c r="Q540">
        <v>0</v>
      </c>
      <c r="R540">
        <v>0</v>
      </c>
      <c r="S540">
        <v>0</v>
      </c>
      <c r="T540">
        <v>0</v>
      </c>
      <c r="U540">
        <v>0</v>
      </c>
      <c r="V540">
        <v>0</v>
      </c>
      <c r="W540">
        <v>0</v>
      </c>
      <c r="X540">
        <v>0</v>
      </c>
      <c r="Y540">
        <v>0</v>
      </c>
      <c r="Z540" s="142" t="s">
        <v>1675</v>
      </c>
    </row>
    <row r="541" spans="1:26">
      <c r="A541" t="s">
        <v>1311</v>
      </c>
      <c r="B541" t="s">
        <v>1278</v>
      </c>
      <c r="C541" t="s">
        <v>1424</v>
      </c>
      <c r="D541" t="s">
        <v>1678</v>
      </c>
      <c r="E541" s="625">
        <v>1.4517800000000001E-4</v>
      </c>
      <c r="F541" s="625">
        <v>1.33652E-4</v>
      </c>
      <c r="G541" s="625">
        <v>1.52108E-4</v>
      </c>
      <c r="H541" s="625">
        <v>1.21963E-4</v>
      </c>
      <c r="I541" s="625">
        <v>1.11691E-4</v>
      </c>
      <c r="J541">
        <v>0</v>
      </c>
      <c r="K541">
        <v>0</v>
      </c>
      <c r="L541">
        <v>0</v>
      </c>
      <c r="M541">
        <v>0</v>
      </c>
      <c r="N541">
        <v>0</v>
      </c>
      <c r="O541">
        <v>0</v>
      </c>
      <c r="P541">
        <v>0</v>
      </c>
      <c r="Q541">
        <v>0</v>
      </c>
      <c r="R541">
        <v>0</v>
      </c>
      <c r="S541">
        <v>0</v>
      </c>
      <c r="T541">
        <v>0</v>
      </c>
      <c r="U541">
        <v>0</v>
      </c>
      <c r="V541">
        <v>0</v>
      </c>
      <c r="W541">
        <v>0</v>
      </c>
      <c r="X541">
        <v>0</v>
      </c>
      <c r="Y541">
        <v>0</v>
      </c>
      <c r="Z541" s="142" t="s">
        <v>1675</v>
      </c>
    </row>
    <row r="542" spans="1:26">
      <c r="A542" t="s">
        <v>1311</v>
      </c>
      <c r="B542" t="s">
        <v>1278</v>
      </c>
      <c r="C542" t="s">
        <v>1424</v>
      </c>
      <c r="D542" t="s">
        <v>1676</v>
      </c>
      <c r="E542" s="625">
        <v>1.1510499999999999E-5</v>
      </c>
      <c r="F542" s="625">
        <v>1.0502999999999999E-5</v>
      </c>
      <c r="G542" s="625">
        <v>1.19533E-5</v>
      </c>
      <c r="H542" s="625">
        <v>9.7471300000000006E-6</v>
      </c>
      <c r="I542" s="625">
        <v>9.1236199999999999E-6</v>
      </c>
      <c r="J542">
        <v>0</v>
      </c>
      <c r="K542">
        <v>0</v>
      </c>
      <c r="L542">
        <v>0</v>
      </c>
      <c r="M542">
        <v>0</v>
      </c>
      <c r="N542">
        <v>0</v>
      </c>
      <c r="O542">
        <v>0</v>
      </c>
      <c r="P542">
        <v>0</v>
      </c>
      <c r="Q542">
        <v>0</v>
      </c>
      <c r="R542">
        <v>0</v>
      </c>
      <c r="S542">
        <v>0</v>
      </c>
      <c r="T542">
        <v>0</v>
      </c>
      <c r="U542">
        <v>0</v>
      </c>
      <c r="V542">
        <v>0</v>
      </c>
      <c r="W542">
        <v>0</v>
      </c>
      <c r="X542">
        <v>0</v>
      </c>
      <c r="Y542">
        <v>0</v>
      </c>
      <c r="Z542" s="142" t="s">
        <v>1675</v>
      </c>
    </row>
    <row r="543" spans="1:26">
      <c r="A543" t="s">
        <v>1311</v>
      </c>
      <c r="B543" t="s">
        <v>1278</v>
      </c>
      <c r="C543" t="s">
        <v>1423</v>
      </c>
      <c r="D543" t="s">
        <v>1690</v>
      </c>
      <c r="E543" s="625">
        <v>3.84688E-5</v>
      </c>
      <c r="F543" s="625">
        <v>3.0471600000000001E-5</v>
      </c>
      <c r="G543" s="625">
        <v>3.6216700000000002E-5</v>
      </c>
      <c r="H543" s="625">
        <v>2.7259000000000001E-5</v>
      </c>
      <c r="I543" s="625">
        <v>2.4537700000000001E-5</v>
      </c>
      <c r="J543">
        <v>0</v>
      </c>
      <c r="K543">
        <v>0</v>
      </c>
      <c r="L543">
        <v>0</v>
      </c>
      <c r="M543">
        <v>0</v>
      </c>
      <c r="N543">
        <v>0</v>
      </c>
      <c r="O543">
        <v>0</v>
      </c>
      <c r="P543">
        <v>0</v>
      </c>
      <c r="Q543">
        <v>0</v>
      </c>
      <c r="R543">
        <v>0</v>
      </c>
      <c r="S543">
        <v>0</v>
      </c>
      <c r="T543">
        <v>0</v>
      </c>
      <c r="U543">
        <v>0</v>
      </c>
      <c r="V543">
        <v>0</v>
      </c>
      <c r="W543">
        <v>0</v>
      </c>
      <c r="X543">
        <v>0</v>
      </c>
      <c r="Y543">
        <v>0</v>
      </c>
      <c r="Z543" s="142" t="s">
        <v>1675</v>
      </c>
    </row>
    <row r="544" spans="1:26">
      <c r="A544" t="s">
        <v>1311</v>
      </c>
      <c r="B544" t="s">
        <v>1278</v>
      </c>
      <c r="C544" t="s">
        <v>1423</v>
      </c>
      <c r="D544" t="s">
        <v>1689</v>
      </c>
      <c r="E544" s="625">
        <v>1.5267899999999999E-4</v>
      </c>
      <c r="F544" s="625">
        <v>1.27212E-4</v>
      </c>
      <c r="G544" s="625">
        <v>1.4498899999999999E-4</v>
      </c>
      <c r="H544" s="625">
        <v>1.0737499999999999E-4</v>
      </c>
      <c r="I544" s="625">
        <v>9.4770800000000004E-5</v>
      </c>
      <c r="J544">
        <v>0</v>
      </c>
      <c r="K544">
        <v>0</v>
      </c>
      <c r="L544">
        <v>0</v>
      </c>
      <c r="M544">
        <v>0</v>
      </c>
      <c r="N544">
        <v>0</v>
      </c>
      <c r="O544">
        <v>0</v>
      </c>
      <c r="P544">
        <v>0</v>
      </c>
      <c r="Q544">
        <v>0</v>
      </c>
      <c r="R544">
        <v>0</v>
      </c>
      <c r="S544">
        <v>0</v>
      </c>
      <c r="T544">
        <v>0</v>
      </c>
      <c r="U544">
        <v>0</v>
      </c>
      <c r="V544">
        <v>0</v>
      </c>
      <c r="W544">
        <v>0</v>
      </c>
      <c r="X544">
        <v>0</v>
      </c>
      <c r="Y544">
        <v>0</v>
      </c>
      <c r="Z544" s="142" t="s">
        <v>1675</v>
      </c>
    </row>
    <row r="545" spans="1:26">
      <c r="A545" t="s">
        <v>1311</v>
      </c>
      <c r="B545" t="s">
        <v>1278</v>
      </c>
      <c r="C545" t="s">
        <v>1423</v>
      </c>
      <c r="D545" t="s">
        <v>1688</v>
      </c>
      <c r="E545">
        <v>3.0227399999999999E-3</v>
      </c>
      <c r="F545">
        <v>2.3481700000000001E-3</v>
      </c>
      <c r="G545">
        <v>2.7717599999999998E-3</v>
      </c>
      <c r="H545">
        <v>2.0673699999999998E-3</v>
      </c>
      <c r="I545">
        <v>1.8407E-3</v>
      </c>
      <c r="J545">
        <v>0</v>
      </c>
      <c r="K545">
        <v>0</v>
      </c>
      <c r="L545">
        <v>0</v>
      </c>
      <c r="M545">
        <v>0</v>
      </c>
      <c r="N545">
        <v>0</v>
      </c>
      <c r="O545">
        <v>0</v>
      </c>
      <c r="P545">
        <v>0</v>
      </c>
      <c r="Q545">
        <v>0</v>
      </c>
      <c r="R545">
        <v>0</v>
      </c>
      <c r="S545">
        <v>0</v>
      </c>
      <c r="T545">
        <v>0</v>
      </c>
      <c r="U545">
        <v>0</v>
      </c>
      <c r="V545">
        <v>0</v>
      </c>
      <c r="W545">
        <v>0</v>
      </c>
      <c r="X545">
        <v>0</v>
      </c>
      <c r="Y545">
        <v>0</v>
      </c>
      <c r="Z545" s="142" t="s">
        <v>1675</v>
      </c>
    </row>
    <row r="546" spans="1:26">
      <c r="A546" t="s">
        <v>1311</v>
      </c>
      <c r="B546" t="s">
        <v>1278</v>
      </c>
      <c r="C546" t="s">
        <v>1423</v>
      </c>
      <c r="D546" t="s">
        <v>1682</v>
      </c>
      <c r="E546" s="625">
        <v>2.2122300000000002E-6</v>
      </c>
      <c r="F546" s="625">
        <v>1.92438E-6</v>
      </c>
      <c r="G546" s="625">
        <v>2.3494400000000002E-6</v>
      </c>
      <c r="H546" s="625">
        <v>1.87051E-6</v>
      </c>
      <c r="I546" s="625">
        <v>1.69317E-6</v>
      </c>
      <c r="J546">
        <v>0</v>
      </c>
      <c r="K546">
        <v>0</v>
      </c>
      <c r="L546">
        <v>0</v>
      </c>
      <c r="M546">
        <v>0</v>
      </c>
      <c r="N546">
        <v>0</v>
      </c>
      <c r="O546">
        <v>0</v>
      </c>
      <c r="P546">
        <v>0</v>
      </c>
      <c r="Q546">
        <v>0</v>
      </c>
      <c r="R546">
        <v>0</v>
      </c>
      <c r="S546">
        <v>0</v>
      </c>
      <c r="T546">
        <v>0</v>
      </c>
      <c r="U546">
        <v>0</v>
      </c>
      <c r="V546">
        <v>0</v>
      </c>
      <c r="W546">
        <v>0</v>
      </c>
      <c r="X546">
        <v>0</v>
      </c>
      <c r="Y546">
        <v>0</v>
      </c>
      <c r="Z546" s="142" t="s">
        <v>1675</v>
      </c>
    </row>
    <row r="547" spans="1:26">
      <c r="A547" t="s">
        <v>1311</v>
      </c>
      <c r="B547" t="s">
        <v>1278</v>
      </c>
      <c r="C547" t="s">
        <v>1423</v>
      </c>
      <c r="D547" t="s">
        <v>1681</v>
      </c>
      <c r="E547" s="625">
        <v>1.86935E-5</v>
      </c>
      <c r="F547" s="625">
        <v>1.48856E-5</v>
      </c>
      <c r="G547" s="625">
        <v>1.76921E-5</v>
      </c>
      <c r="H547" s="625">
        <v>1.33612E-5</v>
      </c>
      <c r="I547" s="625">
        <v>1.2094400000000001E-5</v>
      </c>
      <c r="J547">
        <v>0</v>
      </c>
      <c r="K547">
        <v>0</v>
      </c>
      <c r="L547">
        <v>0</v>
      </c>
      <c r="M547">
        <v>0</v>
      </c>
      <c r="N547">
        <v>0</v>
      </c>
      <c r="O547">
        <v>0</v>
      </c>
      <c r="P547">
        <v>0</v>
      </c>
      <c r="Q547">
        <v>0</v>
      </c>
      <c r="R547">
        <v>0</v>
      </c>
      <c r="S547">
        <v>0</v>
      </c>
      <c r="T547">
        <v>0</v>
      </c>
      <c r="U547">
        <v>0</v>
      </c>
      <c r="V547">
        <v>0</v>
      </c>
      <c r="W547">
        <v>0</v>
      </c>
      <c r="X547">
        <v>0</v>
      </c>
      <c r="Y547">
        <v>0</v>
      </c>
      <c r="Z547" s="142" t="s">
        <v>1675</v>
      </c>
    </row>
    <row r="548" spans="1:26">
      <c r="A548" t="s">
        <v>1311</v>
      </c>
      <c r="B548" t="s">
        <v>1278</v>
      </c>
      <c r="C548" t="s">
        <v>1423</v>
      </c>
      <c r="D548" t="s">
        <v>1680</v>
      </c>
      <c r="E548" s="625">
        <v>4.11257E-4</v>
      </c>
      <c r="F548" s="625">
        <v>3.27273E-4</v>
      </c>
      <c r="G548" s="625">
        <v>3.8302300000000002E-4</v>
      </c>
      <c r="H548" s="625">
        <v>2.8452000000000002E-4</v>
      </c>
      <c r="I548" s="625">
        <v>2.52062E-4</v>
      </c>
      <c r="J548">
        <v>0</v>
      </c>
      <c r="K548">
        <v>0</v>
      </c>
      <c r="L548">
        <v>0</v>
      </c>
      <c r="M548">
        <v>0</v>
      </c>
      <c r="N548">
        <v>0</v>
      </c>
      <c r="O548">
        <v>0</v>
      </c>
      <c r="P548">
        <v>0</v>
      </c>
      <c r="Q548">
        <v>0</v>
      </c>
      <c r="R548">
        <v>0</v>
      </c>
      <c r="S548">
        <v>0</v>
      </c>
      <c r="T548">
        <v>0</v>
      </c>
      <c r="U548">
        <v>0</v>
      </c>
      <c r="V548">
        <v>0</v>
      </c>
      <c r="W548">
        <v>0</v>
      </c>
      <c r="X548">
        <v>0</v>
      </c>
      <c r="Y548">
        <v>0</v>
      </c>
      <c r="Z548" s="142" t="s">
        <v>1675</v>
      </c>
    </row>
    <row r="549" spans="1:26">
      <c r="A549" t="s">
        <v>1311</v>
      </c>
      <c r="B549" t="s">
        <v>1278</v>
      </c>
      <c r="C549" t="s">
        <v>1423</v>
      </c>
      <c r="D549" t="s">
        <v>1679</v>
      </c>
      <c r="E549" s="625">
        <v>2.6843600000000002E-5</v>
      </c>
      <c r="F549" s="625">
        <v>2.1470500000000001E-5</v>
      </c>
      <c r="G549" s="625">
        <v>2.54801E-5</v>
      </c>
      <c r="H549" s="625">
        <v>1.9196400000000001E-5</v>
      </c>
      <c r="I549" s="625">
        <v>1.73819E-5</v>
      </c>
      <c r="J549">
        <v>0</v>
      </c>
      <c r="K549">
        <v>0</v>
      </c>
      <c r="L549">
        <v>0</v>
      </c>
      <c r="M549">
        <v>0</v>
      </c>
      <c r="N549">
        <v>0</v>
      </c>
      <c r="O549">
        <v>0</v>
      </c>
      <c r="P549">
        <v>0</v>
      </c>
      <c r="Q549">
        <v>0</v>
      </c>
      <c r="R549">
        <v>0</v>
      </c>
      <c r="S549">
        <v>0</v>
      </c>
      <c r="T549">
        <v>0</v>
      </c>
      <c r="U549">
        <v>0</v>
      </c>
      <c r="V549">
        <v>0</v>
      </c>
      <c r="W549">
        <v>0</v>
      </c>
      <c r="X549">
        <v>0</v>
      </c>
      <c r="Y549">
        <v>0</v>
      </c>
      <c r="Z549" s="142" t="s">
        <v>1675</v>
      </c>
    </row>
    <row r="550" spans="1:26">
      <c r="A550" t="s">
        <v>1311</v>
      </c>
      <c r="B550" t="s">
        <v>1278</v>
      </c>
      <c r="C550" t="s">
        <v>1423</v>
      </c>
      <c r="D550" t="s">
        <v>1678</v>
      </c>
      <c r="E550" s="625">
        <v>1.31366E-4</v>
      </c>
      <c r="F550" s="625">
        <v>1.05538E-4</v>
      </c>
      <c r="G550" s="625">
        <v>1.25437E-4</v>
      </c>
      <c r="H550" s="625">
        <v>9.3149699999999993E-5</v>
      </c>
      <c r="I550" s="625">
        <v>8.2493700000000006E-5</v>
      </c>
      <c r="J550">
        <v>0</v>
      </c>
      <c r="K550">
        <v>0</v>
      </c>
      <c r="L550">
        <v>0</v>
      </c>
      <c r="M550">
        <v>0</v>
      </c>
      <c r="N550">
        <v>0</v>
      </c>
      <c r="O550">
        <v>0</v>
      </c>
      <c r="P550">
        <v>0</v>
      </c>
      <c r="Q550">
        <v>0</v>
      </c>
      <c r="R550">
        <v>0</v>
      </c>
      <c r="S550">
        <v>0</v>
      </c>
      <c r="T550">
        <v>0</v>
      </c>
      <c r="U550">
        <v>0</v>
      </c>
      <c r="V550">
        <v>0</v>
      </c>
      <c r="W550">
        <v>0</v>
      </c>
      <c r="X550">
        <v>0</v>
      </c>
      <c r="Y550">
        <v>0</v>
      </c>
      <c r="Z550" s="142" t="s">
        <v>1675</v>
      </c>
    </row>
    <row r="551" spans="1:26">
      <c r="A551" t="s">
        <v>1311</v>
      </c>
      <c r="B551" t="s">
        <v>1278</v>
      </c>
      <c r="C551" t="s">
        <v>1423</v>
      </c>
      <c r="D551" t="s">
        <v>1676</v>
      </c>
      <c r="E551" s="625">
        <v>1.04153E-5</v>
      </c>
      <c r="F551" s="625">
        <v>8.2937100000000006E-6</v>
      </c>
      <c r="G551" s="625">
        <v>9.8574100000000005E-6</v>
      </c>
      <c r="H551" s="625">
        <v>7.4443900000000004E-6</v>
      </c>
      <c r="I551" s="625">
        <v>6.7386000000000002E-6</v>
      </c>
      <c r="J551">
        <v>0</v>
      </c>
      <c r="K551">
        <v>0</v>
      </c>
      <c r="L551">
        <v>0</v>
      </c>
      <c r="M551">
        <v>0</v>
      </c>
      <c r="N551">
        <v>0</v>
      </c>
      <c r="O551">
        <v>0</v>
      </c>
      <c r="P551">
        <v>0</v>
      </c>
      <c r="Q551">
        <v>0</v>
      </c>
      <c r="R551">
        <v>0</v>
      </c>
      <c r="S551">
        <v>0</v>
      </c>
      <c r="T551">
        <v>0</v>
      </c>
      <c r="U551">
        <v>0</v>
      </c>
      <c r="V551">
        <v>0</v>
      </c>
      <c r="W551">
        <v>0</v>
      </c>
      <c r="X551">
        <v>0</v>
      </c>
      <c r="Y551">
        <v>0</v>
      </c>
      <c r="Z551" s="142" t="s">
        <v>1675</v>
      </c>
    </row>
    <row r="552" spans="1:26">
      <c r="A552" t="s">
        <v>1311</v>
      </c>
      <c r="B552" t="s">
        <v>1278</v>
      </c>
      <c r="C552" t="s">
        <v>1422</v>
      </c>
      <c r="D552" t="s">
        <v>1690</v>
      </c>
      <c r="E552" s="625">
        <v>1.3866799999999999E-4</v>
      </c>
      <c r="F552" s="625">
        <v>2.50581E-5</v>
      </c>
      <c r="G552" s="625">
        <v>6.6730500000000001E-5</v>
      </c>
      <c r="H552" s="625">
        <v>1.48184E-5</v>
      </c>
      <c r="I552" s="625">
        <v>1.01717E-5</v>
      </c>
      <c r="J552" s="625">
        <v>1.2550399999999999E-5</v>
      </c>
      <c r="K552" s="625">
        <v>1.49419E-5</v>
      </c>
      <c r="L552" s="625">
        <v>1.7439600000000002E-5</v>
      </c>
      <c r="M552" s="625">
        <v>1.9670999999999999E-5</v>
      </c>
      <c r="N552" s="625">
        <v>2.1361799999999999E-5</v>
      </c>
      <c r="O552" s="625">
        <v>2.1841899999999998E-5</v>
      </c>
      <c r="P552" s="625">
        <v>1.9856200000000001E-5</v>
      </c>
      <c r="Q552" s="625">
        <v>1.7708699999999999E-5</v>
      </c>
      <c r="R552" s="625">
        <v>1.5954400000000001E-5</v>
      </c>
      <c r="S552" s="625">
        <v>1.4701299999999999E-5</v>
      </c>
      <c r="T552" s="625">
        <v>1.4145099999999999E-5</v>
      </c>
      <c r="U552" s="625">
        <v>1.4383699999999999E-5</v>
      </c>
      <c r="V552" s="625">
        <v>1.57531E-5</v>
      </c>
      <c r="W552" s="625">
        <v>1.8009E-5</v>
      </c>
      <c r="X552" s="625">
        <v>1.94168E-5</v>
      </c>
      <c r="Y552" s="625">
        <v>1.47366E-5</v>
      </c>
      <c r="Z552" s="142" t="s">
        <v>1675</v>
      </c>
    </row>
    <row r="553" spans="1:26">
      <c r="A553" t="s">
        <v>1311</v>
      </c>
      <c r="B553" t="s">
        <v>1278</v>
      </c>
      <c r="C553" t="s">
        <v>1422</v>
      </c>
      <c r="D553" t="s">
        <v>1689</v>
      </c>
      <c r="E553" s="625">
        <v>5.5035999999999996E-4</v>
      </c>
      <c r="F553" s="625">
        <v>1.0461199999999999E-4</v>
      </c>
      <c r="G553" s="625">
        <v>2.6714700000000002E-4</v>
      </c>
      <c r="H553" s="625">
        <v>5.83708E-5</v>
      </c>
      <c r="I553" s="625">
        <v>3.9285800000000003E-5</v>
      </c>
      <c r="J553" s="625">
        <v>4.8472700000000001E-5</v>
      </c>
      <c r="K553" s="625">
        <v>5.77095E-5</v>
      </c>
      <c r="L553" s="625">
        <v>6.7356300000000004E-5</v>
      </c>
      <c r="M553" s="625">
        <v>7.5974400000000002E-5</v>
      </c>
      <c r="N553" s="625">
        <v>8.2504700000000003E-5</v>
      </c>
      <c r="O553" s="625">
        <v>8.4359199999999997E-5</v>
      </c>
      <c r="P553" s="625">
        <v>7.6689599999999998E-5</v>
      </c>
      <c r="Q553" s="625">
        <v>6.83956E-5</v>
      </c>
      <c r="R553" s="625">
        <v>6.1620100000000003E-5</v>
      </c>
      <c r="S553" s="625">
        <v>5.6780200000000002E-5</v>
      </c>
      <c r="T553" s="625">
        <v>5.4632000000000001E-5</v>
      </c>
      <c r="U553" s="625">
        <v>5.5553500000000003E-5</v>
      </c>
      <c r="V553" s="625">
        <v>6.0842599999999999E-5</v>
      </c>
      <c r="W553" s="625">
        <v>6.9555399999999995E-5</v>
      </c>
      <c r="X553" s="625">
        <v>7.4992699999999998E-5</v>
      </c>
      <c r="Y553" s="625">
        <v>5.6916400000000003E-5</v>
      </c>
      <c r="Z553" s="142" t="s">
        <v>1675</v>
      </c>
    </row>
    <row r="554" spans="1:26">
      <c r="A554" t="s">
        <v>1311</v>
      </c>
      <c r="B554" t="s">
        <v>1278</v>
      </c>
      <c r="C554" t="s">
        <v>1422</v>
      </c>
      <c r="D554" t="s">
        <v>1688</v>
      </c>
      <c r="E554">
        <v>1.0895999999999999E-2</v>
      </c>
      <c r="F554">
        <v>1.9310099999999999E-3</v>
      </c>
      <c r="G554">
        <v>5.10707E-3</v>
      </c>
      <c r="H554">
        <v>1.12385E-3</v>
      </c>
      <c r="I554" s="625">
        <v>7.6303299999999998E-4</v>
      </c>
      <c r="J554" s="625">
        <v>9.4146699999999998E-4</v>
      </c>
      <c r="K554">
        <v>1.1208699999999999E-3</v>
      </c>
      <c r="L554">
        <v>1.30824E-3</v>
      </c>
      <c r="M554">
        <v>1.47562E-3</v>
      </c>
      <c r="N554">
        <v>1.60246E-3</v>
      </c>
      <c r="O554">
        <v>1.6384800000000001E-3</v>
      </c>
      <c r="P554">
        <v>1.4895100000000001E-3</v>
      </c>
      <c r="Q554">
        <v>1.3284200000000001E-3</v>
      </c>
      <c r="R554">
        <v>1.1968199999999999E-3</v>
      </c>
      <c r="S554">
        <v>1.10282E-3</v>
      </c>
      <c r="T554">
        <v>1.0610999999999999E-3</v>
      </c>
      <c r="U554">
        <v>1.0789899999999999E-3</v>
      </c>
      <c r="V554">
        <v>1.18172E-3</v>
      </c>
      <c r="W554">
        <v>1.3509500000000001E-3</v>
      </c>
      <c r="X554">
        <v>1.45655E-3</v>
      </c>
      <c r="Y554">
        <v>1.1054700000000001E-3</v>
      </c>
      <c r="Z554" s="142" t="s">
        <v>1675</v>
      </c>
    </row>
    <row r="555" spans="1:26">
      <c r="A555" t="s">
        <v>1311</v>
      </c>
      <c r="B555" t="s">
        <v>1278</v>
      </c>
      <c r="C555" t="s">
        <v>1422</v>
      </c>
      <c r="D555" t="s">
        <v>1682</v>
      </c>
      <c r="E555" s="625">
        <v>7.9743999999999994E-6</v>
      </c>
      <c r="F555" s="625">
        <v>1.5825099999999999E-6</v>
      </c>
      <c r="G555" s="625">
        <v>4.3289199999999999E-6</v>
      </c>
      <c r="H555" s="625">
        <v>1.0168299999999999E-6</v>
      </c>
      <c r="I555" s="625">
        <v>7.0187599999999998E-7</v>
      </c>
      <c r="J555" s="625">
        <v>8.6600899999999998E-7</v>
      </c>
      <c r="K555" s="625">
        <v>1.0310299999999999E-6</v>
      </c>
      <c r="L555" s="625">
        <v>1.2033800000000001E-6</v>
      </c>
      <c r="M555" s="625">
        <v>1.35735E-6</v>
      </c>
      <c r="N555" s="625">
        <v>1.4740199999999999E-6</v>
      </c>
      <c r="O555" s="625">
        <v>1.50715E-6</v>
      </c>
      <c r="P555" s="625">
        <v>1.37013E-6</v>
      </c>
      <c r="Q555" s="625">
        <v>1.22195E-6</v>
      </c>
      <c r="R555" s="625">
        <v>1.1008999999999999E-6</v>
      </c>
      <c r="S555" s="625">
        <v>1.01443E-6</v>
      </c>
      <c r="T555" s="625">
        <v>9.7604999999999996E-7</v>
      </c>
      <c r="U555" s="625">
        <v>9.9251199999999993E-7</v>
      </c>
      <c r="V555" s="625">
        <v>1.08701E-6</v>
      </c>
      <c r="W555" s="625">
        <v>1.24267E-6</v>
      </c>
      <c r="X555" s="625">
        <v>1.3398099999999999E-6</v>
      </c>
      <c r="Y555" s="625">
        <v>1.0168599999999999E-6</v>
      </c>
      <c r="Z555" s="142" t="s">
        <v>1675</v>
      </c>
    </row>
    <row r="556" spans="1:26">
      <c r="A556" t="s">
        <v>1311</v>
      </c>
      <c r="B556" t="s">
        <v>1278</v>
      </c>
      <c r="C556" t="s">
        <v>1422</v>
      </c>
      <c r="D556" t="s">
        <v>1681</v>
      </c>
      <c r="E556" s="625">
        <v>6.7384099999999997E-5</v>
      </c>
      <c r="F556" s="625">
        <v>1.22411E-5</v>
      </c>
      <c r="G556" s="625">
        <v>3.2598300000000003E-5</v>
      </c>
      <c r="H556" s="625">
        <v>7.2633399999999998E-6</v>
      </c>
      <c r="I556" s="625">
        <v>5.0135700000000002E-6</v>
      </c>
      <c r="J556" s="625">
        <v>6.1859899999999999E-6</v>
      </c>
      <c r="K556" s="625">
        <v>7.3647599999999999E-6</v>
      </c>
      <c r="L556" s="625">
        <v>8.5958699999999997E-6</v>
      </c>
      <c r="M556" s="625">
        <v>9.6956900000000003E-6</v>
      </c>
      <c r="N556" s="625">
        <v>1.0529100000000001E-5</v>
      </c>
      <c r="O556" s="625">
        <v>1.0765699999999999E-5</v>
      </c>
      <c r="P556" s="625">
        <v>9.7869600000000002E-6</v>
      </c>
      <c r="Q556" s="625">
        <v>8.7284999999999995E-6</v>
      </c>
      <c r="R556" s="625">
        <v>7.8638299999999996E-6</v>
      </c>
      <c r="S556" s="625">
        <v>7.2461599999999999E-6</v>
      </c>
      <c r="T556" s="625">
        <v>6.97202E-6</v>
      </c>
      <c r="U556" s="625">
        <v>7.0896099999999997E-6</v>
      </c>
      <c r="V556" s="625">
        <v>7.7646099999999992E-6</v>
      </c>
      <c r="W556" s="625">
        <v>8.8765099999999995E-6</v>
      </c>
      <c r="X556" s="625">
        <v>9.5704000000000007E-6</v>
      </c>
      <c r="Y556" s="625">
        <v>7.2635500000000001E-6</v>
      </c>
      <c r="Z556" s="142" t="s">
        <v>1675</v>
      </c>
    </row>
    <row r="557" spans="1:26">
      <c r="A557" t="s">
        <v>1311</v>
      </c>
      <c r="B557" t="s">
        <v>1278</v>
      </c>
      <c r="C557" t="s">
        <v>1422</v>
      </c>
      <c r="D557" t="s">
        <v>1680</v>
      </c>
      <c r="E557">
        <v>1.48245E-3</v>
      </c>
      <c r="F557" s="625">
        <v>2.69132E-4</v>
      </c>
      <c r="G557" s="625">
        <v>7.0573299999999995E-4</v>
      </c>
      <c r="H557" s="625">
        <v>1.5466899999999999E-4</v>
      </c>
      <c r="I557" s="625">
        <v>1.04489E-4</v>
      </c>
      <c r="J557" s="625">
        <v>1.28923E-4</v>
      </c>
      <c r="K557" s="625">
        <v>1.5349E-4</v>
      </c>
      <c r="L557" s="625">
        <v>1.7914800000000001E-4</v>
      </c>
      <c r="M557" s="625">
        <v>2.0206900000000001E-4</v>
      </c>
      <c r="N557" s="625">
        <v>2.19438E-4</v>
      </c>
      <c r="O557" s="625">
        <v>2.2436999999999999E-4</v>
      </c>
      <c r="P557" s="625">
        <v>2.0397199999999999E-4</v>
      </c>
      <c r="Q557" s="625">
        <v>1.81912E-4</v>
      </c>
      <c r="R557" s="625">
        <v>1.6389099999999999E-4</v>
      </c>
      <c r="S557" s="625">
        <v>1.51018E-4</v>
      </c>
      <c r="T557" s="625">
        <v>1.4530500000000001E-4</v>
      </c>
      <c r="U557" s="625">
        <v>1.47756E-4</v>
      </c>
      <c r="V557" s="625">
        <v>1.6182300000000001E-4</v>
      </c>
      <c r="W557" s="625">
        <v>1.84997E-4</v>
      </c>
      <c r="X557" s="625">
        <v>1.9945799999999999E-4</v>
      </c>
      <c r="Y557" s="625">
        <v>1.5138099999999999E-4</v>
      </c>
      <c r="Z557" s="142" t="s">
        <v>1675</v>
      </c>
    </row>
    <row r="558" spans="1:26">
      <c r="A558" t="s">
        <v>1311</v>
      </c>
      <c r="B558" t="s">
        <v>1278</v>
      </c>
      <c r="C558" t="s">
        <v>1422</v>
      </c>
      <c r="D558" t="s">
        <v>1679</v>
      </c>
      <c r="E558" s="625">
        <v>9.6762599999999994E-5</v>
      </c>
      <c r="F558" s="625">
        <v>1.7656099999999999E-5</v>
      </c>
      <c r="G558" s="625">
        <v>4.6947899999999998E-5</v>
      </c>
      <c r="H558" s="625">
        <v>1.04354E-5</v>
      </c>
      <c r="I558" s="625">
        <v>7.2054100000000004E-6</v>
      </c>
      <c r="J558" s="625">
        <v>8.8903800000000008E-6</v>
      </c>
      <c r="K558" s="625">
        <v>1.05845E-5</v>
      </c>
      <c r="L558" s="625">
        <v>1.23538E-5</v>
      </c>
      <c r="M558" s="625">
        <v>1.39345E-5</v>
      </c>
      <c r="N558" s="625">
        <v>1.5132200000000001E-5</v>
      </c>
      <c r="O558" s="625">
        <v>1.5472300000000001E-5</v>
      </c>
      <c r="P558" s="625">
        <v>1.40656E-5</v>
      </c>
      <c r="Q558" s="625">
        <v>1.25444E-5</v>
      </c>
      <c r="R558" s="625">
        <v>1.1301800000000001E-5</v>
      </c>
      <c r="S558" s="625">
        <v>1.0414100000000001E-5</v>
      </c>
      <c r="T558" s="625">
        <v>1.0020100000000001E-5</v>
      </c>
      <c r="U558" s="625">
        <v>1.01891E-5</v>
      </c>
      <c r="V558" s="625">
        <v>1.11592E-5</v>
      </c>
      <c r="W558" s="625">
        <v>1.27572E-5</v>
      </c>
      <c r="X558" s="625">
        <v>1.37544E-5</v>
      </c>
      <c r="Y558" s="625">
        <v>1.0438999999999999E-5</v>
      </c>
      <c r="Z558" s="142" t="s">
        <v>1675</v>
      </c>
    </row>
    <row r="559" spans="1:26">
      <c r="A559" t="s">
        <v>1311</v>
      </c>
      <c r="B559" t="s">
        <v>1278</v>
      </c>
      <c r="C559" t="s">
        <v>1422</v>
      </c>
      <c r="D559" t="s">
        <v>1678</v>
      </c>
      <c r="E559" s="625">
        <v>4.7353199999999998E-4</v>
      </c>
      <c r="F559" s="625">
        <v>8.6788900000000005E-5</v>
      </c>
      <c r="G559" s="625">
        <v>2.31122E-4</v>
      </c>
      <c r="H559" s="625">
        <v>5.0637499999999998E-5</v>
      </c>
      <c r="I559" s="625">
        <v>3.4196499999999997E-5</v>
      </c>
      <c r="J559" s="625">
        <v>4.2193300000000001E-5</v>
      </c>
      <c r="K559" s="625">
        <v>5.0233499999999999E-5</v>
      </c>
      <c r="L559" s="625">
        <v>5.8630600000000001E-5</v>
      </c>
      <c r="M559" s="625">
        <v>6.6132300000000004E-5</v>
      </c>
      <c r="N559" s="625">
        <v>7.1816600000000006E-5</v>
      </c>
      <c r="O559" s="625">
        <v>7.3430900000000002E-5</v>
      </c>
      <c r="P559" s="625">
        <v>6.6754800000000007E-5</v>
      </c>
      <c r="Q559" s="625">
        <v>5.9535299999999999E-5</v>
      </c>
      <c r="R559" s="625">
        <v>5.3637500000000003E-5</v>
      </c>
      <c r="S559" s="625">
        <v>4.9424600000000001E-5</v>
      </c>
      <c r="T559" s="625">
        <v>4.7554700000000001E-5</v>
      </c>
      <c r="U559" s="625">
        <v>4.8356799999999998E-5</v>
      </c>
      <c r="V559" s="625">
        <v>5.2960800000000003E-5</v>
      </c>
      <c r="W559" s="625">
        <v>6.0544899999999997E-5</v>
      </c>
      <c r="X559" s="625">
        <v>6.52777E-5</v>
      </c>
      <c r="Y559" s="625">
        <v>4.9543199999999997E-5</v>
      </c>
      <c r="Z559" s="142" t="s">
        <v>1675</v>
      </c>
    </row>
    <row r="560" spans="1:26">
      <c r="A560" t="s">
        <v>1311</v>
      </c>
      <c r="B560" t="s">
        <v>1278</v>
      </c>
      <c r="C560" t="s">
        <v>1422</v>
      </c>
      <c r="D560" t="s">
        <v>1676</v>
      </c>
      <c r="E560" s="625">
        <v>3.7543999999999998E-5</v>
      </c>
      <c r="F560" s="625">
        <v>6.8202899999999999E-6</v>
      </c>
      <c r="G560" s="625">
        <v>1.8162600000000001E-5</v>
      </c>
      <c r="H560" s="625">
        <v>4.0468799999999996E-6</v>
      </c>
      <c r="I560" s="625">
        <v>2.7933899999999999E-6</v>
      </c>
      <c r="J560" s="625">
        <v>3.44661E-6</v>
      </c>
      <c r="K560" s="625">
        <v>4.1033799999999998E-6</v>
      </c>
      <c r="L560" s="625">
        <v>4.7893199999999997E-6</v>
      </c>
      <c r="M560" s="625">
        <v>5.4021000000000003E-6</v>
      </c>
      <c r="N560" s="625">
        <v>5.8664299999999998E-6</v>
      </c>
      <c r="O560" s="625">
        <v>5.99829E-6</v>
      </c>
      <c r="P560" s="625">
        <v>5.45295E-6</v>
      </c>
      <c r="Q560" s="625">
        <v>4.86322E-6</v>
      </c>
      <c r="R560" s="625">
        <v>4.3814500000000002E-6</v>
      </c>
      <c r="S560" s="625">
        <v>4.0373100000000001E-6</v>
      </c>
      <c r="T560" s="625">
        <v>3.8845599999999998E-6</v>
      </c>
      <c r="U560" s="625">
        <v>3.95008E-6</v>
      </c>
      <c r="V560" s="625">
        <v>4.3261699999999998E-6</v>
      </c>
      <c r="W560" s="625">
        <v>4.9456800000000002E-6</v>
      </c>
      <c r="X560" s="625">
        <v>5.3322899999999999E-6</v>
      </c>
      <c r="Y560" s="625">
        <v>4.0470000000000004E-6</v>
      </c>
      <c r="Z560" s="142" t="s">
        <v>1675</v>
      </c>
    </row>
    <row r="561" spans="1:26">
      <c r="A561" t="s">
        <v>1311</v>
      </c>
      <c r="B561" t="s">
        <v>1278</v>
      </c>
      <c r="C561" t="s">
        <v>1421</v>
      </c>
      <c r="D561" t="s">
        <v>1690</v>
      </c>
      <c r="E561">
        <v>1.83727E-3</v>
      </c>
      <c r="F561">
        <v>2.2515299999999999E-3</v>
      </c>
      <c r="G561">
        <v>1.6784199999999999E-3</v>
      </c>
      <c r="H561">
        <v>1.8383399999999999E-3</v>
      </c>
      <c r="I561">
        <v>1.4775400000000001E-3</v>
      </c>
      <c r="J561">
        <v>1.9540199999999999E-3</v>
      </c>
      <c r="K561">
        <v>2.6835499999999998E-3</v>
      </c>
      <c r="L561">
        <v>3.0824099999999998E-3</v>
      </c>
      <c r="M561">
        <v>3.4377399999999999E-3</v>
      </c>
      <c r="N561">
        <v>3.7297300000000001E-3</v>
      </c>
      <c r="O561">
        <v>3.7957199999999998E-3</v>
      </c>
      <c r="P561">
        <v>3.37755E-3</v>
      </c>
      <c r="Q561">
        <v>2.9516299999999998E-3</v>
      </c>
      <c r="R561">
        <v>2.5585299999999998E-3</v>
      </c>
      <c r="S561">
        <v>2.19009E-3</v>
      </c>
      <c r="T561">
        <v>1.8502600000000001E-3</v>
      </c>
      <c r="U561">
        <v>1.5405600000000001E-3</v>
      </c>
      <c r="V561">
        <v>1.2857999999999999E-3</v>
      </c>
      <c r="W561">
        <v>1.0573500000000001E-3</v>
      </c>
      <c r="X561" s="625">
        <v>8.6444400000000002E-4</v>
      </c>
      <c r="Y561" s="625">
        <v>7.11975E-4</v>
      </c>
      <c r="Z561" s="142" t="s">
        <v>1675</v>
      </c>
    </row>
    <row r="562" spans="1:26">
      <c r="A562" t="s">
        <v>1311</v>
      </c>
      <c r="B562" t="s">
        <v>1278</v>
      </c>
      <c r="C562" t="s">
        <v>1421</v>
      </c>
      <c r="D562" t="s">
        <v>1689</v>
      </c>
      <c r="E562">
        <v>7.29197E-3</v>
      </c>
      <c r="F562">
        <v>9.3996400000000008E-3</v>
      </c>
      <c r="G562">
        <v>6.71932E-3</v>
      </c>
      <c r="H562">
        <v>7.2413499999999997E-3</v>
      </c>
      <c r="I562">
        <v>5.7066399999999998E-3</v>
      </c>
      <c r="J562">
        <v>7.5469500000000002E-3</v>
      </c>
      <c r="K562">
        <v>1.03646E-2</v>
      </c>
      <c r="L562">
        <v>1.19051E-2</v>
      </c>
      <c r="M562">
        <v>1.32774E-2</v>
      </c>
      <c r="N562">
        <v>1.44052E-2</v>
      </c>
      <c r="O562">
        <v>1.4659999999999999E-2</v>
      </c>
      <c r="P562">
        <v>1.3044999999999999E-2</v>
      </c>
      <c r="Q562">
        <v>1.1399899999999999E-2</v>
      </c>
      <c r="R562">
        <v>9.8817100000000001E-3</v>
      </c>
      <c r="S562">
        <v>8.4586799999999997E-3</v>
      </c>
      <c r="T562">
        <v>7.1461700000000003E-3</v>
      </c>
      <c r="U562">
        <v>5.9500300000000002E-3</v>
      </c>
      <c r="V562">
        <v>4.9660800000000003E-3</v>
      </c>
      <c r="W562">
        <v>4.0837399999999998E-3</v>
      </c>
      <c r="X562">
        <v>3.3387099999999999E-3</v>
      </c>
      <c r="Y562">
        <v>2.74983E-3</v>
      </c>
      <c r="Z562" s="142" t="s">
        <v>1675</v>
      </c>
    </row>
    <row r="563" spans="1:26">
      <c r="A563" t="s">
        <v>1311</v>
      </c>
      <c r="B563" t="s">
        <v>1278</v>
      </c>
      <c r="C563" t="s">
        <v>1421</v>
      </c>
      <c r="D563" t="s">
        <v>1688</v>
      </c>
      <c r="E563">
        <v>0.14436599999999999</v>
      </c>
      <c r="F563">
        <v>0.17350499999999999</v>
      </c>
      <c r="G563">
        <v>0.12845400000000001</v>
      </c>
      <c r="H563">
        <v>0.13942199999999999</v>
      </c>
      <c r="I563">
        <v>0.11083800000000001</v>
      </c>
      <c r="J563">
        <v>0.14658099999999999</v>
      </c>
      <c r="K563">
        <v>0.20130700000000001</v>
      </c>
      <c r="L563">
        <v>0.23122699999999999</v>
      </c>
      <c r="M563">
        <v>0.257882</v>
      </c>
      <c r="N563">
        <v>0.27978599999999998</v>
      </c>
      <c r="O563">
        <v>0.28473599999999999</v>
      </c>
      <c r="P563">
        <v>0.25336799999999998</v>
      </c>
      <c r="Q563">
        <v>0.221417</v>
      </c>
      <c r="R563">
        <v>0.19192799999999999</v>
      </c>
      <c r="S563">
        <v>0.16428999999999999</v>
      </c>
      <c r="T563">
        <v>0.138797</v>
      </c>
      <c r="U563">
        <v>0.115565</v>
      </c>
      <c r="V563">
        <v>9.6454300000000007E-2</v>
      </c>
      <c r="W563">
        <v>7.9316999999999999E-2</v>
      </c>
      <c r="X563">
        <v>6.4846399999999998E-2</v>
      </c>
      <c r="Y563">
        <v>5.3408900000000002E-2</v>
      </c>
      <c r="Z563" s="142" t="s">
        <v>1675</v>
      </c>
    </row>
    <row r="564" spans="1:26">
      <c r="A564" t="s">
        <v>1311</v>
      </c>
      <c r="B564" t="s">
        <v>1278</v>
      </c>
      <c r="C564" t="s">
        <v>1421</v>
      </c>
      <c r="D564" t="s">
        <v>1682</v>
      </c>
      <c r="E564" s="625">
        <v>1.0565600000000001E-4</v>
      </c>
      <c r="F564" s="625">
        <v>1.42192E-4</v>
      </c>
      <c r="G564" s="625">
        <v>1.0888200000000001E-4</v>
      </c>
      <c r="H564" s="625">
        <v>1.2614599999999999E-4</v>
      </c>
      <c r="I564" s="625">
        <v>1.0195400000000001E-4</v>
      </c>
      <c r="J564" s="625">
        <v>1.34833E-4</v>
      </c>
      <c r="K564" s="625">
        <v>1.85172E-4</v>
      </c>
      <c r="L564" s="625">
        <v>2.12695E-4</v>
      </c>
      <c r="M564" s="625">
        <v>2.3721300000000001E-4</v>
      </c>
      <c r="N564" s="625">
        <v>2.57361E-4</v>
      </c>
      <c r="O564" s="625">
        <v>2.6191499999999999E-4</v>
      </c>
      <c r="P564" s="625">
        <v>2.3305999999999999E-4</v>
      </c>
      <c r="Q564" s="625">
        <v>2.0367000000000001E-4</v>
      </c>
      <c r="R564" s="625">
        <v>1.76546E-4</v>
      </c>
      <c r="S564" s="625">
        <v>1.5112200000000001E-4</v>
      </c>
      <c r="T564" s="625">
        <v>1.27673E-4</v>
      </c>
      <c r="U564" s="625">
        <v>1.06303E-4</v>
      </c>
      <c r="V564" s="625">
        <v>8.8723500000000005E-5</v>
      </c>
      <c r="W564" s="625">
        <v>7.2959800000000006E-5</v>
      </c>
      <c r="X564" s="625">
        <v>5.9648999999999998E-5</v>
      </c>
      <c r="Y564" s="625">
        <v>4.9128200000000002E-5</v>
      </c>
      <c r="Z564" s="142" t="s">
        <v>1675</v>
      </c>
    </row>
    <row r="565" spans="1:26">
      <c r="A565" t="s">
        <v>1311</v>
      </c>
      <c r="B565" t="s">
        <v>1278</v>
      </c>
      <c r="C565" t="s">
        <v>1421</v>
      </c>
      <c r="D565" t="s">
        <v>1681</v>
      </c>
      <c r="E565" s="625">
        <v>8.9280200000000005E-4</v>
      </c>
      <c r="F565">
        <v>1.0998900000000001E-3</v>
      </c>
      <c r="G565" s="625">
        <v>8.1991699999999998E-4</v>
      </c>
      <c r="H565" s="625">
        <v>9.0107399999999997E-4</v>
      </c>
      <c r="I565" s="625">
        <v>7.2827000000000005E-4</v>
      </c>
      <c r="J565" s="625">
        <v>9.6312600000000002E-4</v>
      </c>
      <c r="K565">
        <v>1.3227E-3</v>
      </c>
      <c r="L565">
        <v>1.5192999999999999E-3</v>
      </c>
      <c r="M565">
        <v>1.69444E-3</v>
      </c>
      <c r="N565">
        <v>1.83836E-3</v>
      </c>
      <c r="O565">
        <v>1.8708799999999999E-3</v>
      </c>
      <c r="P565">
        <v>1.6647700000000001E-3</v>
      </c>
      <c r="Q565">
        <v>1.45484E-3</v>
      </c>
      <c r="R565">
        <v>1.2610799999999999E-3</v>
      </c>
      <c r="S565">
        <v>1.0794800000000001E-3</v>
      </c>
      <c r="T565" s="625">
        <v>9.1197900000000004E-4</v>
      </c>
      <c r="U565" s="625">
        <v>7.5933000000000001E-4</v>
      </c>
      <c r="V565" s="625">
        <v>6.3376100000000005E-4</v>
      </c>
      <c r="W565" s="625">
        <v>5.2115899999999999E-4</v>
      </c>
      <c r="X565" s="625">
        <v>4.2607799999999998E-4</v>
      </c>
      <c r="Y565" s="625">
        <v>3.5092800000000003E-4</v>
      </c>
      <c r="Z565" s="142" t="s">
        <v>1675</v>
      </c>
    </row>
    <row r="566" spans="1:26">
      <c r="A566" t="s">
        <v>1311</v>
      </c>
      <c r="B566" t="s">
        <v>1278</v>
      </c>
      <c r="C566" t="s">
        <v>1421</v>
      </c>
      <c r="D566" t="s">
        <v>1680</v>
      </c>
      <c r="E566">
        <v>1.9641700000000002E-2</v>
      </c>
      <c r="F566">
        <v>2.4181999999999999E-2</v>
      </c>
      <c r="G566">
        <v>1.7750700000000001E-2</v>
      </c>
      <c r="H566">
        <v>1.9187900000000001E-2</v>
      </c>
      <c r="I566">
        <v>1.5178000000000001E-2</v>
      </c>
      <c r="J566">
        <v>2.0072699999999999E-2</v>
      </c>
      <c r="K566">
        <v>2.75667E-2</v>
      </c>
      <c r="L566">
        <v>3.1663900000000002E-2</v>
      </c>
      <c r="M566">
        <v>3.5313999999999998E-2</v>
      </c>
      <c r="N566">
        <v>3.83135E-2</v>
      </c>
      <c r="O566">
        <v>3.8991400000000002E-2</v>
      </c>
      <c r="P566">
        <v>3.4695799999999999E-2</v>
      </c>
      <c r="Q566">
        <v>3.03205E-2</v>
      </c>
      <c r="R566">
        <v>2.6282400000000001E-2</v>
      </c>
      <c r="S566">
        <v>2.24976E-2</v>
      </c>
      <c r="T566">
        <v>1.9006700000000001E-2</v>
      </c>
      <c r="U566">
        <v>1.58253E-2</v>
      </c>
      <c r="V566">
        <v>1.3208299999999999E-2</v>
      </c>
      <c r="W566">
        <v>1.08615E-2</v>
      </c>
      <c r="X566">
        <v>8.8799699999999992E-3</v>
      </c>
      <c r="Y566">
        <v>7.31374E-3</v>
      </c>
      <c r="Z566" s="142" t="s">
        <v>1675</v>
      </c>
    </row>
    <row r="567" spans="1:26">
      <c r="A567" t="s">
        <v>1311</v>
      </c>
      <c r="B567" t="s">
        <v>1278</v>
      </c>
      <c r="C567" t="s">
        <v>1421</v>
      </c>
      <c r="D567" t="s">
        <v>1679</v>
      </c>
      <c r="E567">
        <v>1.2820500000000001E-3</v>
      </c>
      <c r="F567">
        <v>1.5864399999999999E-3</v>
      </c>
      <c r="G567">
        <v>1.1808400000000001E-3</v>
      </c>
      <c r="H567">
        <v>1.29459E-3</v>
      </c>
      <c r="I567">
        <v>1.04666E-3</v>
      </c>
      <c r="J567">
        <v>1.38419E-3</v>
      </c>
      <c r="K567">
        <v>1.9009700000000001E-3</v>
      </c>
      <c r="L567">
        <v>2.1835100000000001E-3</v>
      </c>
      <c r="M567">
        <v>2.4352100000000002E-3</v>
      </c>
      <c r="N567">
        <v>2.64205E-3</v>
      </c>
      <c r="O567">
        <v>2.6887999999999999E-3</v>
      </c>
      <c r="P567">
        <v>2.3925800000000001E-3</v>
      </c>
      <c r="Q567">
        <v>2.0908599999999999E-3</v>
      </c>
      <c r="R567">
        <v>1.8124E-3</v>
      </c>
      <c r="S567">
        <v>1.55141E-3</v>
      </c>
      <c r="T567">
        <v>1.31068E-3</v>
      </c>
      <c r="U567">
        <v>1.0912999999999999E-3</v>
      </c>
      <c r="V567" s="625">
        <v>9.1082900000000004E-4</v>
      </c>
      <c r="W567" s="625">
        <v>7.4899999999999999E-4</v>
      </c>
      <c r="X567" s="625">
        <v>6.1235200000000004E-4</v>
      </c>
      <c r="Y567" s="625">
        <v>5.0434700000000004E-4</v>
      </c>
      <c r="Z567" s="142" t="s">
        <v>1675</v>
      </c>
    </row>
    <row r="568" spans="1:26">
      <c r="A568" t="s">
        <v>1311</v>
      </c>
      <c r="B568" t="s">
        <v>1278</v>
      </c>
      <c r="C568" t="s">
        <v>1421</v>
      </c>
      <c r="D568" t="s">
        <v>1678</v>
      </c>
      <c r="E568">
        <v>6.2740399999999998E-3</v>
      </c>
      <c r="F568">
        <v>7.7981700000000001E-3</v>
      </c>
      <c r="G568">
        <v>5.8132000000000001E-3</v>
      </c>
      <c r="H568">
        <v>6.2819800000000004E-3</v>
      </c>
      <c r="I568">
        <v>4.9673800000000004E-3</v>
      </c>
      <c r="J568">
        <v>6.5692800000000003E-3</v>
      </c>
      <c r="K568">
        <v>9.0218899999999994E-3</v>
      </c>
      <c r="L568">
        <v>1.03628E-2</v>
      </c>
      <c r="M568">
        <v>1.1557400000000001E-2</v>
      </c>
      <c r="N568">
        <v>1.2539099999999999E-2</v>
      </c>
      <c r="O568">
        <v>1.27609E-2</v>
      </c>
      <c r="P568">
        <v>1.13551E-2</v>
      </c>
      <c r="Q568">
        <v>9.9231400000000004E-3</v>
      </c>
      <c r="R568">
        <v>8.6015799999999993E-3</v>
      </c>
      <c r="S568">
        <v>7.3629000000000003E-3</v>
      </c>
      <c r="T568">
        <v>6.2204199999999999E-3</v>
      </c>
      <c r="U568">
        <v>5.1792299999999999E-3</v>
      </c>
      <c r="V568">
        <v>4.3227500000000002E-3</v>
      </c>
      <c r="W568">
        <v>3.5547199999999999E-3</v>
      </c>
      <c r="X568">
        <v>2.9061899999999999E-3</v>
      </c>
      <c r="Y568">
        <v>2.39361E-3</v>
      </c>
      <c r="Z568" s="142" t="s">
        <v>1675</v>
      </c>
    </row>
    <row r="569" spans="1:26">
      <c r="A569" t="s">
        <v>1311</v>
      </c>
      <c r="B569" t="s">
        <v>1278</v>
      </c>
      <c r="C569" t="s">
        <v>1421</v>
      </c>
      <c r="D569" t="s">
        <v>1676</v>
      </c>
      <c r="E569" s="625">
        <v>4.97438E-4</v>
      </c>
      <c r="F569" s="625">
        <v>6.1281699999999998E-4</v>
      </c>
      <c r="G569" s="625">
        <v>4.5682900000000001E-4</v>
      </c>
      <c r="H569" s="625">
        <v>5.0204700000000004E-4</v>
      </c>
      <c r="I569" s="625">
        <v>4.05766E-4</v>
      </c>
      <c r="J569" s="625">
        <v>5.3662000000000002E-4</v>
      </c>
      <c r="K569" s="625">
        <v>7.3696500000000002E-4</v>
      </c>
      <c r="L569" s="625">
        <v>8.4650000000000003E-4</v>
      </c>
      <c r="M569" s="625">
        <v>9.4408100000000004E-4</v>
      </c>
      <c r="N569">
        <v>1.0242700000000001E-3</v>
      </c>
      <c r="O569">
        <v>1.04239E-3</v>
      </c>
      <c r="P569" s="625">
        <v>9.2755300000000001E-4</v>
      </c>
      <c r="Q569" s="625">
        <v>8.1058400000000004E-4</v>
      </c>
      <c r="R569" s="625">
        <v>7.02631E-4</v>
      </c>
      <c r="S569" s="625">
        <v>6.0144799999999998E-4</v>
      </c>
      <c r="T569" s="625">
        <v>5.0812299999999997E-4</v>
      </c>
      <c r="U569" s="625">
        <v>4.2307199999999998E-4</v>
      </c>
      <c r="V569" s="625">
        <v>3.53109E-4</v>
      </c>
      <c r="W569" s="625">
        <v>2.9037099999999999E-4</v>
      </c>
      <c r="X569" s="625">
        <v>2.3739599999999999E-4</v>
      </c>
      <c r="Y569" s="625">
        <v>1.95525E-4</v>
      </c>
      <c r="Z569" s="142" t="s">
        <v>1675</v>
      </c>
    </row>
    <row r="570" spans="1:26">
      <c r="A570" t="s">
        <v>1311</v>
      </c>
      <c r="B570" t="s">
        <v>1278</v>
      </c>
      <c r="C570" t="s">
        <v>1420</v>
      </c>
      <c r="D570" t="s">
        <v>1690</v>
      </c>
      <c r="E570" s="625">
        <v>2.3879399999999999E-4</v>
      </c>
      <c r="F570" s="625">
        <v>6.6140099999999994E-5</v>
      </c>
      <c r="G570" s="625">
        <v>1.2240299999999999E-4</v>
      </c>
      <c r="H570" s="625">
        <v>4.1084100000000002E-5</v>
      </c>
      <c r="I570" s="625">
        <v>2.7793900000000002E-5</v>
      </c>
      <c r="J570" s="625">
        <v>3.21984E-5</v>
      </c>
      <c r="K570" s="625">
        <v>3.9385299999999997E-5</v>
      </c>
      <c r="L570" s="625">
        <v>4.6380700000000001E-5</v>
      </c>
      <c r="M570" s="625">
        <v>5.2909699999999999E-5</v>
      </c>
      <c r="N570" s="625">
        <v>5.8126900000000001E-5</v>
      </c>
      <c r="O570" s="625">
        <v>5.9950800000000002E-5</v>
      </c>
      <c r="P570" s="625">
        <v>5.4599199999999997E-5</v>
      </c>
      <c r="Q570" s="625">
        <v>4.8123300000000001E-5</v>
      </c>
      <c r="R570" s="625">
        <v>4.1829400000000003E-5</v>
      </c>
      <c r="S570" s="625">
        <v>3.5828199999999997E-5</v>
      </c>
      <c r="T570" s="625">
        <v>3.04602E-5</v>
      </c>
      <c r="U570" s="625">
        <v>2.58647E-5</v>
      </c>
      <c r="V570" s="625">
        <v>2.2526699999999999E-5</v>
      </c>
      <c r="W570" s="625">
        <v>1.9945800000000001E-5</v>
      </c>
      <c r="X570" s="625">
        <v>1.9351299999999999E-5</v>
      </c>
      <c r="Y570" s="625">
        <v>1.49757E-5</v>
      </c>
      <c r="Z570" s="142" t="s">
        <v>1675</v>
      </c>
    </row>
    <row r="571" spans="1:26">
      <c r="A571" t="s">
        <v>1311</v>
      </c>
      <c r="B571" t="s">
        <v>1278</v>
      </c>
      <c r="C571" t="s">
        <v>1420</v>
      </c>
      <c r="D571" t="s">
        <v>1689</v>
      </c>
      <c r="E571" s="625">
        <v>9.4775100000000004E-4</v>
      </c>
      <c r="F571" s="625">
        <v>2.7612099999999999E-4</v>
      </c>
      <c r="G571" s="625">
        <v>4.9002400000000004E-4</v>
      </c>
      <c r="H571" s="625">
        <v>1.6183300000000001E-4</v>
      </c>
      <c r="I571" s="625">
        <v>1.07347E-4</v>
      </c>
      <c r="J571" s="625">
        <v>1.2435899999999999E-4</v>
      </c>
      <c r="K571" s="625">
        <v>1.5211599999999999E-4</v>
      </c>
      <c r="L571" s="625">
        <v>1.7913400000000001E-4</v>
      </c>
      <c r="M571" s="625">
        <v>2.04351E-4</v>
      </c>
      <c r="N571" s="625">
        <v>2.24501E-4</v>
      </c>
      <c r="O571" s="625">
        <v>2.3154499999999999E-4</v>
      </c>
      <c r="P571" s="625">
        <v>2.1087600000000001E-4</v>
      </c>
      <c r="Q571" s="625">
        <v>1.8586500000000001E-4</v>
      </c>
      <c r="R571" s="625">
        <v>1.6155600000000001E-4</v>
      </c>
      <c r="S571" s="625">
        <v>1.3837800000000001E-4</v>
      </c>
      <c r="T571" s="625">
        <v>1.17645E-4</v>
      </c>
      <c r="U571" s="625">
        <v>9.9896100000000001E-5</v>
      </c>
      <c r="V571" s="625">
        <v>8.7004100000000003E-5</v>
      </c>
      <c r="W571" s="625">
        <v>7.7035999999999999E-5</v>
      </c>
      <c r="X571" s="625">
        <v>7.4739600000000005E-5</v>
      </c>
      <c r="Y571" s="625">
        <v>5.7840000000000002E-5</v>
      </c>
      <c r="Z571" s="142" t="s">
        <v>1675</v>
      </c>
    </row>
    <row r="572" spans="1:26">
      <c r="A572" t="s">
        <v>1311</v>
      </c>
      <c r="B572" t="s">
        <v>1278</v>
      </c>
      <c r="C572" t="s">
        <v>1420</v>
      </c>
      <c r="D572" t="s">
        <v>1688</v>
      </c>
      <c r="E572">
        <v>1.8763499999999999E-2</v>
      </c>
      <c r="F572">
        <v>5.0968400000000001E-3</v>
      </c>
      <c r="G572">
        <v>9.3678200000000007E-3</v>
      </c>
      <c r="H572">
        <v>3.1158800000000001E-3</v>
      </c>
      <c r="I572">
        <v>2.0849599999999999E-3</v>
      </c>
      <c r="J572">
        <v>2.41537E-3</v>
      </c>
      <c r="K572">
        <v>2.9544900000000002E-3</v>
      </c>
      <c r="L572">
        <v>3.4792500000000001E-3</v>
      </c>
      <c r="M572">
        <v>3.9690300000000001E-3</v>
      </c>
      <c r="N572">
        <v>4.3604000000000004E-3</v>
      </c>
      <c r="O572">
        <v>4.4972199999999997E-3</v>
      </c>
      <c r="P572">
        <v>4.0957600000000004E-3</v>
      </c>
      <c r="Q572">
        <v>3.6099700000000001E-3</v>
      </c>
      <c r="R572">
        <v>3.1378399999999998E-3</v>
      </c>
      <c r="S572">
        <v>2.6876600000000001E-3</v>
      </c>
      <c r="T572">
        <v>2.2849699999999999E-3</v>
      </c>
      <c r="U572">
        <v>1.94024E-3</v>
      </c>
      <c r="V572">
        <v>1.6898499999999999E-3</v>
      </c>
      <c r="W572">
        <v>1.49624E-3</v>
      </c>
      <c r="X572">
        <v>1.4516399999999999E-3</v>
      </c>
      <c r="Y572">
        <v>1.1234000000000001E-3</v>
      </c>
      <c r="Z572" s="142" t="s">
        <v>1675</v>
      </c>
    </row>
    <row r="573" spans="1:26">
      <c r="A573" t="s">
        <v>1311</v>
      </c>
      <c r="B573" t="s">
        <v>1278</v>
      </c>
      <c r="C573" t="s">
        <v>1420</v>
      </c>
      <c r="D573" t="s">
        <v>1682</v>
      </c>
      <c r="E573" s="625">
        <v>1.3732399999999999E-5</v>
      </c>
      <c r="F573" s="625">
        <v>4.1769800000000003E-6</v>
      </c>
      <c r="G573" s="625">
        <v>7.9404799999999999E-6</v>
      </c>
      <c r="H573" s="625">
        <v>2.8191799999999999E-6</v>
      </c>
      <c r="I573" s="625">
        <v>1.9178500000000002E-6</v>
      </c>
      <c r="J573" s="625">
        <v>2.2217799999999999E-6</v>
      </c>
      <c r="K573" s="625">
        <v>2.71769E-6</v>
      </c>
      <c r="L573" s="625">
        <v>3.20039E-6</v>
      </c>
      <c r="M573" s="625">
        <v>3.6509200000000002E-6</v>
      </c>
      <c r="N573" s="625">
        <v>4.0109099999999999E-6</v>
      </c>
      <c r="O573" s="625">
        <v>4.1367700000000004E-6</v>
      </c>
      <c r="P573" s="625">
        <v>3.7674900000000001E-6</v>
      </c>
      <c r="Q573" s="625">
        <v>3.3206399999999999E-6</v>
      </c>
      <c r="R573" s="625">
        <v>2.88634E-6</v>
      </c>
      <c r="S573" s="625">
        <v>2.4722400000000001E-6</v>
      </c>
      <c r="T573" s="625">
        <v>2.1018299999999999E-6</v>
      </c>
      <c r="U573" s="625">
        <v>1.78473E-6</v>
      </c>
      <c r="V573" s="625">
        <v>1.55441E-6</v>
      </c>
      <c r="W573" s="625">
        <v>1.37632E-6</v>
      </c>
      <c r="X573" s="625">
        <v>1.3352900000000001E-6</v>
      </c>
      <c r="Y573" s="625">
        <v>1.0333600000000001E-6</v>
      </c>
      <c r="Z573" s="142" t="s">
        <v>1675</v>
      </c>
    </row>
    <row r="574" spans="1:26">
      <c r="A574" t="s">
        <v>1311</v>
      </c>
      <c r="B574" t="s">
        <v>1278</v>
      </c>
      <c r="C574" t="s">
        <v>1420</v>
      </c>
      <c r="D574" t="s">
        <v>1681</v>
      </c>
      <c r="E574" s="625">
        <v>1.16039E-4</v>
      </c>
      <c r="F574" s="625">
        <v>3.23099E-5</v>
      </c>
      <c r="G574" s="625">
        <v>5.9794599999999998E-5</v>
      </c>
      <c r="H574" s="625">
        <v>2.0137699999999999E-5</v>
      </c>
      <c r="I574" s="625">
        <v>1.36994E-5</v>
      </c>
      <c r="J574" s="625">
        <v>1.58704E-5</v>
      </c>
      <c r="K574" s="625">
        <v>1.9412700000000001E-5</v>
      </c>
      <c r="L574" s="625">
        <v>2.28607E-5</v>
      </c>
      <c r="M574" s="625">
        <v>2.6078799999999998E-5</v>
      </c>
      <c r="N574" s="625">
        <v>2.8650299999999999E-5</v>
      </c>
      <c r="O574" s="625">
        <v>2.9549299999999998E-5</v>
      </c>
      <c r="P574" s="625">
        <v>2.6911600000000002E-5</v>
      </c>
      <c r="Q574" s="625">
        <v>2.3719599999999999E-5</v>
      </c>
      <c r="R574" s="625">
        <v>2.06174E-5</v>
      </c>
      <c r="S574" s="625">
        <v>1.7659499999999999E-5</v>
      </c>
      <c r="T574" s="625">
        <v>1.50136E-5</v>
      </c>
      <c r="U574" s="625">
        <v>1.27485E-5</v>
      </c>
      <c r="V574" s="625">
        <v>1.1103299999999999E-5</v>
      </c>
      <c r="W574" s="625">
        <v>9.8311600000000006E-6</v>
      </c>
      <c r="X574" s="625">
        <v>9.5381100000000001E-6</v>
      </c>
      <c r="Y574" s="625">
        <v>7.3814199999999999E-6</v>
      </c>
      <c r="Z574" s="142" t="s">
        <v>1675</v>
      </c>
    </row>
    <row r="575" spans="1:26">
      <c r="A575" t="s">
        <v>1311</v>
      </c>
      <c r="B575" t="s">
        <v>1278</v>
      </c>
      <c r="C575" t="s">
        <v>1420</v>
      </c>
      <c r="D575" t="s">
        <v>1680</v>
      </c>
      <c r="E575">
        <v>2.5528600000000001E-3</v>
      </c>
      <c r="F575" s="625">
        <v>7.10364E-4</v>
      </c>
      <c r="G575">
        <v>1.29452E-3</v>
      </c>
      <c r="H575" s="625">
        <v>4.2882100000000002E-4</v>
      </c>
      <c r="I575" s="625">
        <v>2.8551100000000001E-4</v>
      </c>
      <c r="J575" s="625">
        <v>3.3075699999999999E-4</v>
      </c>
      <c r="K575" s="625">
        <v>4.0458399999999999E-4</v>
      </c>
      <c r="L575" s="625">
        <v>4.7644400000000002E-4</v>
      </c>
      <c r="M575" s="625">
        <v>5.4351300000000003E-4</v>
      </c>
      <c r="N575" s="625">
        <v>5.9710600000000003E-4</v>
      </c>
      <c r="O575" s="625">
        <v>6.1584200000000002E-4</v>
      </c>
      <c r="P575" s="625">
        <v>5.6086799999999996E-4</v>
      </c>
      <c r="Q575" s="625">
        <v>4.9434499999999998E-4</v>
      </c>
      <c r="R575" s="625">
        <v>4.29691E-4</v>
      </c>
      <c r="S575" s="625">
        <v>3.6804399999999999E-4</v>
      </c>
      <c r="T575" s="625">
        <v>3.1290099999999998E-4</v>
      </c>
      <c r="U575" s="625">
        <v>2.6569400000000002E-4</v>
      </c>
      <c r="V575" s="625">
        <v>2.3140500000000001E-4</v>
      </c>
      <c r="W575" s="625">
        <v>2.0489299999999999E-4</v>
      </c>
      <c r="X575" s="625">
        <v>1.9878499999999999E-4</v>
      </c>
      <c r="Y575" s="625">
        <v>1.5383700000000001E-4</v>
      </c>
      <c r="Z575" s="142" t="s">
        <v>1675</v>
      </c>
    </row>
    <row r="576" spans="1:26">
      <c r="A576" t="s">
        <v>1311</v>
      </c>
      <c r="B576" t="s">
        <v>1278</v>
      </c>
      <c r="C576" t="s">
        <v>1420</v>
      </c>
      <c r="D576" t="s">
        <v>1679</v>
      </c>
      <c r="E576" s="625">
        <v>1.6663100000000001E-4</v>
      </c>
      <c r="F576" s="625">
        <v>4.66028E-5</v>
      </c>
      <c r="G576" s="625">
        <v>8.6115900000000007E-5</v>
      </c>
      <c r="H576" s="625">
        <v>2.8932300000000001E-5</v>
      </c>
      <c r="I576" s="625">
        <v>1.96885E-5</v>
      </c>
      <c r="J576" s="625">
        <v>2.28086E-5</v>
      </c>
      <c r="K576" s="625">
        <v>2.78996E-5</v>
      </c>
      <c r="L576" s="625">
        <v>3.2855000000000003E-5</v>
      </c>
      <c r="M576" s="625">
        <v>3.748E-5</v>
      </c>
      <c r="N576" s="625">
        <v>4.11758E-5</v>
      </c>
      <c r="O576" s="625">
        <v>4.24678E-5</v>
      </c>
      <c r="P576" s="625">
        <v>3.8676800000000002E-5</v>
      </c>
      <c r="Q576" s="625">
        <v>3.4089399999999999E-5</v>
      </c>
      <c r="R576" s="625">
        <v>2.9631000000000001E-5</v>
      </c>
      <c r="S576" s="625">
        <v>2.5379900000000001E-5</v>
      </c>
      <c r="T576" s="625">
        <v>2.1577300000000001E-5</v>
      </c>
      <c r="U576" s="625">
        <v>1.8321900000000002E-5</v>
      </c>
      <c r="V576" s="625">
        <v>1.5957400000000001E-5</v>
      </c>
      <c r="W576" s="625">
        <v>1.41292E-5</v>
      </c>
      <c r="X576" s="625">
        <v>1.3708E-5</v>
      </c>
      <c r="Y576" s="625">
        <v>1.06084E-5</v>
      </c>
      <c r="Z576" s="142" t="s">
        <v>1675</v>
      </c>
    </row>
    <row r="577" spans="1:26">
      <c r="A577" t="s">
        <v>1311</v>
      </c>
      <c r="B577" t="s">
        <v>1278</v>
      </c>
      <c r="C577" t="s">
        <v>1420</v>
      </c>
      <c r="D577" t="s">
        <v>1678</v>
      </c>
      <c r="E577" s="625">
        <v>8.1544899999999999E-4</v>
      </c>
      <c r="F577" s="625">
        <v>2.2907599999999999E-4</v>
      </c>
      <c r="G577" s="625">
        <v>4.2394299999999998E-4</v>
      </c>
      <c r="H577" s="625">
        <v>1.40393E-4</v>
      </c>
      <c r="I577" s="625">
        <v>9.3440800000000002E-5</v>
      </c>
      <c r="J577" s="625">
        <v>1.08249E-4</v>
      </c>
      <c r="K577" s="625">
        <v>1.3240999999999999E-4</v>
      </c>
      <c r="L577" s="625">
        <v>1.55928E-4</v>
      </c>
      <c r="M577" s="625">
        <v>1.7787799999999999E-4</v>
      </c>
      <c r="N577" s="625">
        <v>1.9541799999999999E-4</v>
      </c>
      <c r="O577" s="625">
        <v>2.0154999999999999E-4</v>
      </c>
      <c r="P577" s="625">
        <v>1.8355800000000001E-4</v>
      </c>
      <c r="Q577" s="625">
        <v>1.6178699999999999E-4</v>
      </c>
      <c r="R577" s="625">
        <v>1.4062699999999999E-4</v>
      </c>
      <c r="S577" s="625">
        <v>1.20452E-4</v>
      </c>
      <c r="T577" s="625">
        <v>1.0240500000000001E-4</v>
      </c>
      <c r="U577" s="625">
        <v>8.6954999999999997E-5</v>
      </c>
      <c r="V577" s="625">
        <v>7.5733200000000002E-5</v>
      </c>
      <c r="W577" s="625">
        <v>6.7056299999999997E-5</v>
      </c>
      <c r="X577" s="625">
        <v>6.5057500000000005E-5</v>
      </c>
      <c r="Y577" s="625">
        <v>5.0347199999999998E-5</v>
      </c>
      <c r="Z577" s="142" t="s">
        <v>1675</v>
      </c>
    </row>
    <row r="578" spans="1:26">
      <c r="A578" t="s">
        <v>1311</v>
      </c>
      <c r="B578" t="s">
        <v>1278</v>
      </c>
      <c r="C578" t="s">
        <v>1420</v>
      </c>
      <c r="D578" t="s">
        <v>1676</v>
      </c>
      <c r="E578" s="625">
        <v>6.4653000000000006E-5</v>
      </c>
      <c r="F578" s="625">
        <v>1.8001900000000001E-5</v>
      </c>
      <c r="G578" s="625">
        <v>3.3315400000000003E-5</v>
      </c>
      <c r="H578" s="625">
        <v>1.1219999999999999E-5</v>
      </c>
      <c r="I578" s="625">
        <v>7.6328299999999996E-6</v>
      </c>
      <c r="J578" s="625">
        <v>8.84242E-6</v>
      </c>
      <c r="K578" s="625">
        <v>1.08161E-5</v>
      </c>
      <c r="L578" s="625">
        <v>1.2737200000000001E-5</v>
      </c>
      <c r="M578" s="625">
        <v>1.45302E-5</v>
      </c>
      <c r="N578" s="625">
        <v>1.5962999999999999E-5</v>
      </c>
      <c r="O578" s="625">
        <v>1.64639E-5</v>
      </c>
      <c r="P578" s="625">
        <v>1.49942E-5</v>
      </c>
      <c r="Q578" s="625">
        <v>1.32157E-5</v>
      </c>
      <c r="R578" s="625">
        <v>1.1487299999999999E-5</v>
      </c>
      <c r="S578" s="625">
        <v>9.83924E-6</v>
      </c>
      <c r="T578" s="625">
        <v>8.3650500000000005E-6</v>
      </c>
      <c r="U578" s="625">
        <v>7.10303E-6</v>
      </c>
      <c r="V578" s="625">
        <v>6.1863600000000003E-6</v>
      </c>
      <c r="W578" s="625">
        <v>5.4775800000000002E-6</v>
      </c>
      <c r="X578" s="625">
        <v>5.3143000000000001E-6</v>
      </c>
      <c r="Y578" s="625">
        <v>4.11267E-6</v>
      </c>
      <c r="Z578" s="142" t="s">
        <v>1675</v>
      </c>
    </row>
    <row r="579" spans="1:26">
      <c r="A579" t="s">
        <v>1311</v>
      </c>
      <c r="B579" t="s">
        <v>1278</v>
      </c>
      <c r="C579" t="s">
        <v>1419</v>
      </c>
      <c r="D579" t="s">
        <v>1690</v>
      </c>
      <c r="E579" s="625">
        <v>3.0427699999999999E-4</v>
      </c>
      <c r="F579" s="625">
        <v>9.8198199999999998E-5</v>
      </c>
      <c r="G579" s="625">
        <v>1.6092600000000001E-4</v>
      </c>
      <c r="H579" s="625">
        <v>6.7521700000000001E-5</v>
      </c>
      <c r="I579" s="625">
        <v>4.56815E-5</v>
      </c>
      <c r="J579" s="625">
        <v>5.1903600000000002E-5</v>
      </c>
      <c r="K579" s="625">
        <v>6.4632800000000002E-5</v>
      </c>
      <c r="L579" s="625">
        <v>7.6695500000000005E-5</v>
      </c>
      <c r="M579" s="625">
        <v>8.8267699999999995E-5</v>
      </c>
      <c r="N579" s="625">
        <v>9.7954600000000006E-5</v>
      </c>
      <c r="O579" s="625">
        <v>1.02091E-4</v>
      </c>
      <c r="P579" s="625">
        <v>9.3906999999999994E-5</v>
      </c>
      <c r="Q579" s="625">
        <v>8.3416200000000003E-5</v>
      </c>
      <c r="R579" s="625">
        <v>7.26916E-5</v>
      </c>
      <c r="S579" s="625">
        <v>6.1800300000000005E-5</v>
      </c>
      <c r="T579" s="625">
        <v>5.1233500000000003E-5</v>
      </c>
      <c r="U579" s="625">
        <v>4.1248400000000003E-5</v>
      </c>
      <c r="V579" s="625">
        <v>3.26868E-5</v>
      </c>
      <c r="W579" s="625">
        <v>2.49035E-5</v>
      </c>
      <c r="X579" s="625">
        <v>1.8904300000000001E-5</v>
      </c>
      <c r="Y579" s="625">
        <v>1.6501300000000001E-5</v>
      </c>
      <c r="Z579" s="142" t="s">
        <v>1675</v>
      </c>
    </row>
    <row r="580" spans="1:26">
      <c r="A580" t="s">
        <v>1311</v>
      </c>
      <c r="B580" t="s">
        <v>1278</v>
      </c>
      <c r="C580" t="s">
        <v>1419</v>
      </c>
      <c r="D580" t="s">
        <v>1689</v>
      </c>
      <c r="E580">
        <v>1.20765E-3</v>
      </c>
      <c r="F580" s="625">
        <v>4.0995700000000002E-4</v>
      </c>
      <c r="G580" s="625">
        <v>6.4424800000000004E-4</v>
      </c>
      <c r="H580" s="625">
        <v>2.6597300000000002E-4</v>
      </c>
      <c r="I580" s="625">
        <v>1.76434E-4</v>
      </c>
      <c r="J580" s="625">
        <v>2.0046500000000001E-4</v>
      </c>
      <c r="K580" s="625">
        <v>2.4962900000000002E-4</v>
      </c>
      <c r="L580" s="625">
        <v>2.96218E-4</v>
      </c>
      <c r="M580" s="625">
        <v>3.4091299999999998E-4</v>
      </c>
      <c r="N580" s="625">
        <v>3.7832600000000001E-4</v>
      </c>
      <c r="O580" s="625">
        <v>3.9430200000000002E-4</v>
      </c>
      <c r="P580" s="625">
        <v>3.6269299999999998E-4</v>
      </c>
      <c r="Q580" s="625">
        <v>3.2217500000000001E-4</v>
      </c>
      <c r="R580" s="625">
        <v>2.8075399999999998E-4</v>
      </c>
      <c r="S580" s="625">
        <v>2.3868899999999999E-4</v>
      </c>
      <c r="T580" s="625">
        <v>1.97877E-4</v>
      </c>
      <c r="U580" s="625">
        <v>1.59312E-4</v>
      </c>
      <c r="V580" s="625">
        <v>1.2624500000000001E-4</v>
      </c>
      <c r="W580" s="625">
        <v>9.6183599999999998E-5</v>
      </c>
      <c r="X580" s="625">
        <v>7.3013299999999994E-5</v>
      </c>
      <c r="Y580" s="625">
        <v>6.37323E-5</v>
      </c>
      <c r="Z580" s="142" t="s">
        <v>1675</v>
      </c>
    </row>
    <row r="581" spans="1:26">
      <c r="A581" t="s">
        <v>1311</v>
      </c>
      <c r="B581" t="s">
        <v>1278</v>
      </c>
      <c r="C581" t="s">
        <v>1419</v>
      </c>
      <c r="D581" t="s">
        <v>1688</v>
      </c>
      <c r="E581">
        <v>2.39089E-2</v>
      </c>
      <c r="F581">
        <v>7.56728E-3</v>
      </c>
      <c r="G581">
        <v>1.23161E-2</v>
      </c>
      <c r="H581">
        <v>5.12095E-3</v>
      </c>
      <c r="I581">
        <v>3.4268100000000002E-3</v>
      </c>
      <c r="J581">
        <v>3.8935599999999999E-3</v>
      </c>
      <c r="K581">
        <v>4.8484399999999999E-3</v>
      </c>
      <c r="L581">
        <v>5.7533200000000001E-3</v>
      </c>
      <c r="M581">
        <v>6.6214100000000003E-3</v>
      </c>
      <c r="N581">
        <v>7.3480799999999999E-3</v>
      </c>
      <c r="O581">
        <v>7.6583700000000003E-3</v>
      </c>
      <c r="P581">
        <v>7.0444499999999998E-3</v>
      </c>
      <c r="Q581">
        <v>6.2574800000000002E-3</v>
      </c>
      <c r="R581">
        <v>5.4529699999999997E-3</v>
      </c>
      <c r="S581">
        <v>4.6359599999999997E-3</v>
      </c>
      <c r="T581">
        <v>3.8432900000000001E-3</v>
      </c>
      <c r="U581">
        <v>3.0942600000000002E-3</v>
      </c>
      <c r="V581">
        <v>2.4520000000000002E-3</v>
      </c>
      <c r="W581">
        <v>1.8681399999999999E-3</v>
      </c>
      <c r="X581">
        <v>1.41811E-3</v>
      </c>
      <c r="Y581">
        <v>1.23785E-3</v>
      </c>
      <c r="Z581" s="142" t="s">
        <v>1675</v>
      </c>
    </row>
    <row r="582" spans="1:26">
      <c r="A582" t="s">
        <v>1311</v>
      </c>
      <c r="B582" t="s">
        <v>1278</v>
      </c>
      <c r="C582" t="s">
        <v>1419</v>
      </c>
      <c r="D582" t="s">
        <v>1682</v>
      </c>
      <c r="E582" s="625">
        <v>1.7498100000000001E-5</v>
      </c>
      <c r="F582" s="625">
        <v>6.2015599999999998E-6</v>
      </c>
      <c r="G582" s="625">
        <v>1.0439600000000001E-5</v>
      </c>
      <c r="H582" s="625">
        <v>4.6333199999999999E-6</v>
      </c>
      <c r="I582" s="625">
        <v>3.15215E-6</v>
      </c>
      <c r="J582" s="625">
        <v>3.5814900000000001E-6</v>
      </c>
      <c r="K582" s="625">
        <v>4.4598400000000003E-6</v>
      </c>
      <c r="L582" s="625">
        <v>5.2921999999999999E-6</v>
      </c>
      <c r="M582" s="625">
        <v>6.0907099999999998E-6</v>
      </c>
      <c r="N582" s="625">
        <v>6.7591399999999996E-6</v>
      </c>
      <c r="O582" s="625">
        <v>7.04456E-6</v>
      </c>
      <c r="P582" s="625">
        <v>6.4798399999999996E-6</v>
      </c>
      <c r="Q582" s="625">
        <v>5.7559500000000003E-6</v>
      </c>
      <c r="R582" s="625">
        <v>5.0159200000000002E-6</v>
      </c>
      <c r="S582" s="625">
        <v>4.2643900000000003E-6</v>
      </c>
      <c r="T582" s="625">
        <v>3.5352500000000002E-6</v>
      </c>
      <c r="U582" s="625">
        <v>2.8462599999999999E-6</v>
      </c>
      <c r="V582" s="625">
        <v>2.2554800000000001E-6</v>
      </c>
      <c r="W582" s="625">
        <v>1.71841E-6</v>
      </c>
      <c r="X582" s="625">
        <v>1.3044500000000001E-6</v>
      </c>
      <c r="Y582" s="625">
        <v>1.13863E-6</v>
      </c>
      <c r="Z582" s="142" t="s">
        <v>1675</v>
      </c>
    </row>
    <row r="583" spans="1:26">
      <c r="A583" t="s">
        <v>1311</v>
      </c>
      <c r="B583" t="s">
        <v>1278</v>
      </c>
      <c r="C583" t="s">
        <v>1419</v>
      </c>
      <c r="D583" t="s">
        <v>1681</v>
      </c>
      <c r="E583" s="625">
        <v>1.4786000000000001E-4</v>
      </c>
      <c r="F583" s="625">
        <v>4.7970499999999998E-5</v>
      </c>
      <c r="G583" s="625">
        <v>7.8613600000000002E-5</v>
      </c>
      <c r="H583" s="625">
        <v>3.3096199999999997E-5</v>
      </c>
      <c r="I583" s="625">
        <v>2.2516099999999999E-5</v>
      </c>
      <c r="J583" s="625">
        <v>2.5582899999999999E-5</v>
      </c>
      <c r="K583" s="625">
        <v>3.1857099999999997E-5</v>
      </c>
      <c r="L583" s="625">
        <v>3.7802700000000003E-5</v>
      </c>
      <c r="M583" s="625">
        <v>4.3506600000000001E-5</v>
      </c>
      <c r="N583" s="625">
        <v>4.8281200000000001E-5</v>
      </c>
      <c r="O583" s="625">
        <v>5.0319999999999999E-5</v>
      </c>
      <c r="P583" s="625">
        <v>4.6286099999999997E-5</v>
      </c>
      <c r="Q583" s="625">
        <v>4.1115300000000003E-5</v>
      </c>
      <c r="R583" s="625">
        <v>3.5829199999999999E-5</v>
      </c>
      <c r="S583" s="625">
        <v>3.0460899999999998E-5</v>
      </c>
      <c r="T583" s="625">
        <v>2.52527E-5</v>
      </c>
      <c r="U583" s="625">
        <v>2.0331099999999999E-5</v>
      </c>
      <c r="V583" s="625">
        <v>1.6111099999999999E-5</v>
      </c>
      <c r="W583" s="625">
        <v>1.22747E-5</v>
      </c>
      <c r="X583" s="625">
        <v>9.3178000000000008E-6</v>
      </c>
      <c r="Y583" s="625">
        <v>8.1333799999999994E-6</v>
      </c>
      <c r="Z583" s="142" t="s">
        <v>1675</v>
      </c>
    </row>
    <row r="584" spans="1:26">
      <c r="A584" t="s">
        <v>1311</v>
      </c>
      <c r="B584" t="s">
        <v>1278</v>
      </c>
      <c r="C584" t="s">
        <v>1419</v>
      </c>
      <c r="D584" t="s">
        <v>1680</v>
      </c>
      <c r="E584">
        <v>3.2529199999999999E-3</v>
      </c>
      <c r="F584">
        <v>1.0546799999999999E-3</v>
      </c>
      <c r="G584">
        <v>1.7019400000000001E-3</v>
      </c>
      <c r="H584" s="625">
        <v>7.0476800000000004E-4</v>
      </c>
      <c r="I584" s="625">
        <v>4.6926200000000002E-4</v>
      </c>
      <c r="J584" s="625">
        <v>5.3317800000000004E-4</v>
      </c>
      <c r="K584" s="625">
        <v>6.6393799999999998E-4</v>
      </c>
      <c r="L584" s="625">
        <v>7.87851E-4</v>
      </c>
      <c r="M584" s="625">
        <v>9.0672699999999997E-4</v>
      </c>
      <c r="N584">
        <v>1.00624E-3</v>
      </c>
      <c r="O584">
        <v>1.0487300000000001E-3</v>
      </c>
      <c r="P584" s="625">
        <v>9.6465600000000004E-4</v>
      </c>
      <c r="Q584" s="625">
        <v>8.5689000000000002E-4</v>
      </c>
      <c r="R584" s="625">
        <v>7.4672200000000001E-4</v>
      </c>
      <c r="S584" s="625">
        <v>6.3484100000000003E-4</v>
      </c>
      <c r="T584" s="625">
        <v>5.2629399999999996E-4</v>
      </c>
      <c r="U584" s="625">
        <v>4.2372299999999998E-4</v>
      </c>
      <c r="V584" s="625">
        <v>3.35774E-4</v>
      </c>
      <c r="W584" s="625">
        <v>2.5581999999999997E-4</v>
      </c>
      <c r="X584" s="625">
        <v>1.9419399999999999E-4</v>
      </c>
      <c r="Y584" s="625">
        <v>1.6950900000000001E-4</v>
      </c>
      <c r="Z584" s="142" t="s">
        <v>1675</v>
      </c>
    </row>
    <row r="585" spans="1:26">
      <c r="A585" t="s">
        <v>1311</v>
      </c>
      <c r="B585" t="s">
        <v>1278</v>
      </c>
      <c r="C585" t="s">
        <v>1419</v>
      </c>
      <c r="D585" t="s">
        <v>1679</v>
      </c>
      <c r="E585" s="625">
        <v>2.12325E-4</v>
      </c>
      <c r="F585" s="625">
        <v>6.9191199999999996E-5</v>
      </c>
      <c r="G585" s="625">
        <v>1.13219E-4</v>
      </c>
      <c r="H585" s="625">
        <v>4.7550199999999997E-5</v>
      </c>
      <c r="I585" s="625">
        <v>3.2359800000000001E-5</v>
      </c>
      <c r="J585" s="625">
        <v>3.6767300000000003E-5</v>
      </c>
      <c r="K585" s="625">
        <v>4.5784400000000002E-5</v>
      </c>
      <c r="L585" s="625">
        <v>5.4329300000000002E-5</v>
      </c>
      <c r="M585" s="625">
        <v>6.2526800000000006E-5</v>
      </c>
      <c r="N585" s="625">
        <v>6.9388799999999995E-5</v>
      </c>
      <c r="O585" s="625">
        <v>7.2318999999999997E-5</v>
      </c>
      <c r="P585" s="625">
        <v>6.6521599999999997E-5</v>
      </c>
      <c r="Q585" s="625">
        <v>5.9090099999999999E-5</v>
      </c>
      <c r="R585" s="625">
        <v>5.1493099999999997E-5</v>
      </c>
      <c r="S585" s="625">
        <v>4.37779E-5</v>
      </c>
      <c r="T585" s="625">
        <v>3.6292599999999999E-5</v>
      </c>
      <c r="U585" s="625">
        <v>2.92195E-5</v>
      </c>
      <c r="V585" s="625">
        <v>2.31546E-5</v>
      </c>
      <c r="W585" s="625">
        <v>1.7640999999999999E-5</v>
      </c>
      <c r="X585" s="625">
        <v>1.33914E-5</v>
      </c>
      <c r="Y585" s="625">
        <v>1.16891E-5</v>
      </c>
      <c r="Z585" s="142" t="s">
        <v>1675</v>
      </c>
    </row>
    <row r="586" spans="1:26">
      <c r="A586" t="s">
        <v>1311</v>
      </c>
      <c r="B586" t="s">
        <v>1278</v>
      </c>
      <c r="C586" t="s">
        <v>1419</v>
      </c>
      <c r="D586" t="s">
        <v>1678</v>
      </c>
      <c r="E586">
        <v>1.0390600000000001E-3</v>
      </c>
      <c r="F586" s="625">
        <v>3.4011000000000002E-4</v>
      </c>
      <c r="G586" s="625">
        <v>5.5736900000000005E-4</v>
      </c>
      <c r="H586" s="625">
        <v>2.3073599999999999E-4</v>
      </c>
      <c r="I586" s="625">
        <v>1.53578E-4</v>
      </c>
      <c r="J586" s="625">
        <v>1.74496E-4</v>
      </c>
      <c r="K586" s="625">
        <v>2.1729E-4</v>
      </c>
      <c r="L586" s="625">
        <v>2.5784400000000002E-4</v>
      </c>
      <c r="M586" s="625">
        <v>2.9674900000000001E-4</v>
      </c>
      <c r="N586" s="625">
        <v>3.2931600000000002E-4</v>
      </c>
      <c r="O586" s="625">
        <v>3.4322200000000001E-4</v>
      </c>
      <c r="P586" s="625">
        <v>3.1570799999999999E-4</v>
      </c>
      <c r="Q586" s="625">
        <v>2.80439E-4</v>
      </c>
      <c r="R586" s="625">
        <v>2.4438299999999998E-4</v>
      </c>
      <c r="S586" s="625">
        <v>2.0776799999999999E-4</v>
      </c>
      <c r="T586" s="625">
        <v>1.7224300000000001E-4</v>
      </c>
      <c r="U586" s="625">
        <v>1.3867400000000001E-4</v>
      </c>
      <c r="V586" s="625">
        <v>1.0989000000000001E-4</v>
      </c>
      <c r="W586" s="625">
        <v>8.3723500000000006E-5</v>
      </c>
      <c r="X586" s="625">
        <v>6.3554799999999997E-5</v>
      </c>
      <c r="Y586" s="625">
        <v>5.5476100000000002E-5</v>
      </c>
      <c r="Z586" s="142" t="s">
        <v>1675</v>
      </c>
    </row>
    <row r="587" spans="1:26">
      <c r="A587" t="s">
        <v>1311</v>
      </c>
      <c r="B587" t="s">
        <v>1278</v>
      </c>
      <c r="C587" t="s">
        <v>1419</v>
      </c>
      <c r="D587" t="s">
        <v>1676</v>
      </c>
      <c r="E587" s="625">
        <v>8.2382399999999999E-5</v>
      </c>
      <c r="F587" s="625">
        <v>2.6727500000000001E-5</v>
      </c>
      <c r="G587" s="625">
        <v>4.3800700000000002E-5</v>
      </c>
      <c r="H587" s="625">
        <v>1.84401E-5</v>
      </c>
      <c r="I587" s="625">
        <v>1.25452E-5</v>
      </c>
      <c r="J587" s="625">
        <v>1.4253899999999999E-5</v>
      </c>
      <c r="K587" s="625">
        <v>1.77496E-5</v>
      </c>
      <c r="L587" s="625">
        <v>2.10623E-5</v>
      </c>
      <c r="M587" s="625">
        <v>2.4240299999999999E-5</v>
      </c>
      <c r="N587" s="625">
        <v>2.6900600000000001E-5</v>
      </c>
      <c r="O587" s="625">
        <v>2.8036500000000002E-5</v>
      </c>
      <c r="P587" s="625">
        <v>2.5789E-5</v>
      </c>
      <c r="Q587" s="625">
        <v>2.2908000000000002E-5</v>
      </c>
      <c r="R587" s="625">
        <v>1.9962800000000001E-5</v>
      </c>
      <c r="S587" s="625">
        <v>1.6971799999999999E-5</v>
      </c>
      <c r="T587" s="625">
        <v>1.4069900000000001E-5</v>
      </c>
      <c r="U587" s="625">
        <v>1.13278E-5</v>
      </c>
      <c r="V587" s="625">
        <v>8.9765299999999999E-6</v>
      </c>
      <c r="W587" s="625">
        <v>6.83906E-6</v>
      </c>
      <c r="X587" s="625">
        <v>5.1915500000000003E-6</v>
      </c>
      <c r="Y587" s="625">
        <v>4.5316300000000004E-6</v>
      </c>
      <c r="Z587" s="142" t="s">
        <v>1675</v>
      </c>
    </row>
    <row r="588" spans="1:26">
      <c r="A588" t="s">
        <v>1311</v>
      </c>
      <c r="B588" t="s">
        <v>1278</v>
      </c>
      <c r="C588" t="s">
        <v>1418</v>
      </c>
      <c r="D588" t="s">
        <v>1690</v>
      </c>
      <c r="E588" s="625">
        <v>3.6421199999999999E-4</v>
      </c>
      <c r="F588" s="625">
        <v>1.3528999999999999E-4</v>
      </c>
      <c r="G588" s="625">
        <v>1.9747300000000001E-4</v>
      </c>
      <c r="H588" s="625">
        <v>9.8627600000000004E-5</v>
      </c>
      <c r="I588" s="625">
        <v>6.7091399999999999E-5</v>
      </c>
      <c r="J588" s="625">
        <v>7.5602199999999999E-5</v>
      </c>
      <c r="K588" s="625">
        <v>9.5457600000000006E-5</v>
      </c>
      <c r="L588" s="625">
        <v>1.13961E-4</v>
      </c>
      <c r="M588" s="625">
        <v>1.3205899999999999E-4</v>
      </c>
      <c r="N588" s="625">
        <v>1.47751E-4</v>
      </c>
      <c r="O588" s="625">
        <v>1.5539300000000001E-4</v>
      </c>
      <c r="P588" s="625">
        <v>1.4433499999999999E-4</v>
      </c>
      <c r="Q588" s="625">
        <v>1.2949700000000001E-4</v>
      </c>
      <c r="R588" s="625">
        <v>1.13892E-4</v>
      </c>
      <c r="S588" s="625">
        <v>9.7497999999999994E-5</v>
      </c>
      <c r="T588" s="625">
        <v>8.0951800000000006E-5</v>
      </c>
      <c r="U588" s="625">
        <v>6.4633800000000004E-5</v>
      </c>
      <c r="V588" s="625">
        <v>4.9910400000000002E-5</v>
      </c>
      <c r="W588" s="625">
        <v>3.5926800000000003E-5</v>
      </c>
      <c r="X588" s="625">
        <v>2.34928E-5</v>
      </c>
      <c r="Y588" s="625">
        <v>1.90769E-5</v>
      </c>
      <c r="Z588" s="142" t="s">
        <v>1675</v>
      </c>
    </row>
    <row r="589" spans="1:26">
      <c r="A589" t="s">
        <v>1311</v>
      </c>
      <c r="B589" t="s">
        <v>1278</v>
      </c>
      <c r="C589" t="s">
        <v>1418</v>
      </c>
      <c r="D589" t="s">
        <v>1689</v>
      </c>
      <c r="E589">
        <v>1.4455200000000001E-3</v>
      </c>
      <c r="F589" s="625">
        <v>5.6480500000000004E-4</v>
      </c>
      <c r="G589" s="625">
        <v>7.9055800000000002E-4</v>
      </c>
      <c r="H589" s="625">
        <v>3.8850199999999999E-4</v>
      </c>
      <c r="I589" s="625">
        <v>2.5912500000000002E-4</v>
      </c>
      <c r="J589" s="625">
        <v>2.9199500000000003E-4</v>
      </c>
      <c r="K589" s="625">
        <v>3.68682E-4</v>
      </c>
      <c r="L589" s="625">
        <v>4.4014800000000001E-4</v>
      </c>
      <c r="M589" s="625">
        <v>5.1004399999999997E-4</v>
      </c>
      <c r="N589" s="625">
        <v>5.7065399999999997E-4</v>
      </c>
      <c r="O589" s="625">
        <v>6.0016799999999999E-4</v>
      </c>
      <c r="P589" s="625">
        <v>5.5745800000000004E-4</v>
      </c>
      <c r="Q589" s="625">
        <v>5.0014999999999999E-4</v>
      </c>
      <c r="R589" s="625">
        <v>4.39882E-4</v>
      </c>
      <c r="S589" s="625">
        <v>3.7656300000000001E-4</v>
      </c>
      <c r="T589" s="625">
        <v>3.1265699999999998E-4</v>
      </c>
      <c r="U589" s="625">
        <v>2.4963200000000001E-4</v>
      </c>
      <c r="V589" s="625">
        <v>1.9276699999999999E-4</v>
      </c>
      <c r="W589" s="625">
        <v>1.3875899999999999E-4</v>
      </c>
      <c r="X589" s="625">
        <v>9.0735400000000005E-5</v>
      </c>
      <c r="Y589" s="625">
        <v>7.3679799999999999E-5</v>
      </c>
      <c r="Z589" s="142" t="s">
        <v>1675</v>
      </c>
    </row>
    <row r="590" spans="1:26">
      <c r="A590" t="s">
        <v>1311</v>
      </c>
      <c r="B590" t="s">
        <v>1278</v>
      </c>
      <c r="C590" t="s">
        <v>1418</v>
      </c>
      <c r="D590" t="s">
        <v>1688</v>
      </c>
      <c r="E590">
        <v>2.8618399999999999E-2</v>
      </c>
      <c r="F590">
        <v>1.04256E-2</v>
      </c>
      <c r="G590">
        <v>1.51132E-2</v>
      </c>
      <c r="H590">
        <v>7.4800800000000001E-3</v>
      </c>
      <c r="I590">
        <v>5.0328700000000001E-3</v>
      </c>
      <c r="J590">
        <v>5.6713099999999997E-3</v>
      </c>
      <c r="K590">
        <v>7.1607600000000004E-3</v>
      </c>
      <c r="L590">
        <v>8.5488300000000003E-3</v>
      </c>
      <c r="M590">
        <v>9.9063899999999993E-3</v>
      </c>
      <c r="N590">
        <v>1.1083600000000001E-2</v>
      </c>
      <c r="O590">
        <v>1.16568E-2</v>
      </c>
      <c r="P590">
        <v>1.08273E-2</v>
      </c>
      <c r="Q590">
        <v>9.7142200000000008E-3</v>
      </c>
      <c r="R590">
        <v>8.5436499999999999E-3</v>
      </c>
      <c r="S590">
        <v>7.3138300000000003E-3</v>
      </c>
      <c r="T590">
        <v>6.07261E-3</v>
      </c>
      <c r="U590">
        <v>4.8485100000000003E-3</v>
      </c>
      <c r="V590">
        <v>3.7440400000000001E-3</v>
      </c>
      <c r="W590">
        <v>2.69506E-3</v>
      </c>
      <c r="X590">
        <v>1.7623199999999999E-3</v>
      </c>
      <c r="Y590">
        <v>1.4310499999999999E-3</v>
      </c>
      <c r="Z590" s="142" t="s">
        <v>1675</v>
      </c>
    </row>
    <row r="591" spans="1:26">
      <c r="A591" t="s">
        <v>1311</v>
      </c>
      <c r="B591" t="s">
        <v>1278</v>
      </c>
      <c r="C591" t="s">
        <v>1418</v>
      </c>
      <c r="D591" t="s">
        <v>1682</v>
      </c>
      <c r="E591" s="625">
        <v>2.09448E-5</v>
      </c>
      <c r="F591" s="625">
        <v>8.5440100000000006E-6</v>
      </c>
      <c r="G591" s="625">
        <v>1.28104E-5</v>
      </c>
      <c r="H591" s="625">
        <v>6.7677999999999998E-6</v>
      </c>
      <c r="I591" s="625">
        <v>4.6294899999999996E-6</v>
      </c>
      <c r="J591" s="625">
        <v>5.2167600000000003E-6</v>
      </c>
      <c r="K591" s="625">
        <v>6.5868299999999997E-6</v>
      </c>
      <c r="L591" s="625">
        <v>7.8636399999999998E-6</v>
      </c>
      <c r="M591" s="625">
        <v>9.1123999999999994E-6</v>
      </c>
      <c r="N591" s="625">
        <v>1.01952E-5</v>
      </c>
      <c r="O591" s="625">
        <v>1.0722499999999999E-5</v>
      </c>
      <c r="P591" s="625">
        <v>9.9594800000000004E-6</v>
      </c>
      <c r="Q591" s="625">
        <v>8.9356400000000007E-6</v>
      </c>
      <c r="R591" s="625">
        <v>7.8588800000000006E-6</v>
      </c>
      <c r="S591" s="625">
        <v>6.7276300000000002E-6</v>
      </c>
      <c r="T591" s="625">
        <v>5.5859000000000002E-6</v>
      </c>
      <c r="U591" s="625">
        <v>4.4599100000000001E-6</v>
      </c>
      <c r="V591" s="625">
        <v>3.4439499999999999E-6</v>
      </c>
      <c r="W591" s="625">
        <v>2.47905E-6</v>
      </c>
      <c r="X591" s="625">
        <v>1.62107E-6</v>
      </c>
      <c r="Y591" s="625">
        <v>1.31636E-6</v>
      </c>
      <c r="Z591" s="142" t="s">
        <v>1675</v>
      </c>
    </row>
    <row r="592" spans="1:26">
      <c r="A592" t="s">
        <v>1311</v>
      </c>
      <c r="B592" t="s">
        <v>1278</v>
      </c>
      <c r="C592" t="s">
        <v>1418</v>
      </c>
      <c r="D592" t="s">
        <v>1681</v>
      </c>
      <c r="E592" s="625">
        <v>1.76985E-4</v>
      </c>
      <c r="F592" s="625">
        <v>6.6089799999999999E-5</v>
      </c>
      <c r="G592" s="625">
        <v>9.6466900000000003E-5</v>
      </c>
      <c r="H592" s="625">
        <v>4.8343000000000001E-5</v>
      </c>
      <c r="I592" s="625">
        <v>3.3068899999999998E-5</v>
      </c>
      <c r="J592" s="625">
        <v>3.7263800000000001E-5</v>
      </c>
      <c r="K592" s="625">
        <v>4.7050399999999999E-5</v>
      </c>
      <c r="L592" s="625">
        <v>5.6170800000000001E-5</v>
      </c>
      <c r="M592" s="625">
        <v>6.5090800000000004E-5</v>
      </c>
      <c r="N592" s="625">
        <v>7.2825700000000003E-5</v>
      </c>
      <c r="O592" s="625">
        <v>7.6592200000000002E-5</v>
      </c>
      <c r="P592" s="625">
        <v>7.1141600000000003E-5</v>
      </c>
      <c r="Q592" s="625">
        <v>6.3828100000000006E-5</v>
      </c>
      <c r="R592" s="625">
        <v>5.6136800000000001E-5</v>
      </c>
      <c r="S592" s="625">
        <v>4.8056100000000002E-5</v>
      </c>
      <c r="T592" s="625">
        <v>3.9900600000000002E-5</v>
      </c>
      <c r="U592" s="625">
        <v>3.1857499999999998E-5</v>
      </c>
      <c r="V592" s="625">
        <v>2.4600499999999999E-5</v>
      </c>
      <c r="W592" s="625">
        <v>1.7708100000000001E-5</v>
      </c>
      <c r="X592" s="625">
        <v>1.15795E-5</v>
      </c>
      <c r="Y592" s="625">
        <v>9.4028499999999993E-6</v>
      </c>
      <c r="Z592" s="142" t="s">
        <v>1675</v>
      </c>
    </row>
    <row r="593" spans="1:26">
      <c r="A593" t="s">
        <v>1311</v>
      </c>
      <c r="B593" t="s">
        <v>1278</v>
      </c>
      <c r="C593" t="s">
        <v>1418</v>
      </c>
      <c r="D593" t="s">
        <v>1680</v>
      </c>
      <c r="E593">
        <v>3.8936600000000002E-3</v>
      </c>
      <c r="F593">
        <v>1.45305E-3</v>
      </c>
      <c r="G593">
        <v>2.0884499999999999E-3</v>
      </c>
      <c r="H593">
        <v>1.02944E-3</v>
      </c>
      <c r="I593" s="625">
        <v>6.8919499999999998E-4</v>
      </c>
      <c r="J593" s="625">
        <v>7.7662100000000002E-4</v>
      </c>
      <c r="K593" s="625">
        <v>9.8058400000000006E-4</v>
      </c>
      <c r="L593">
        <v>1.17066E-3</v>
      </c>
      <c r="M593">
        <v>1.3565700000000001E-3</v>
      </c>
      <c r="N593">
        <v>1.5177700000000001E-3</v>
      </c>
      <c r="O593">
        <v>1.5962699999999999E-3</v>
      </c>
      <c r="P593">
        <v>1.48267E-3</v>
      </c>
      <c r="Q593">
        <v>1.3302500000000001E-3</v>
      </c>
      <c r="R593">
        <v>1.1699600000000001E-3</v>
      </c>
      <c r="S593">
        <v>1.0015499999999999E-3</v>
      </c>
      <c r="T593" s="625">
        <v>8.3157499999999998E-4</v>
      </c>
      <c r="U593" s="625">
        <v>6.6394800000000003E-4</v>
      </c>
      <c r="V593" s="625">
        <v>5.1270299999999999E-4</v>
      </c>
      <c r="W593" s="625">
        <v>3.69057E-4</v>
      </c>
      <c r="X593" s="625">
        <v>2.4132900000000001E-4</v>
      </c>
      <c r="Y593" s="625">
        <v>1.95966E-4</v>
      </c>
      <c r="Z593" s="142" t="s">
        <v>1675</v>
      </c>
    </row>
    <row r="594" spans="1:26">
      <c r="A594" t="s">
        <v>1311</v>
      </c>
      <c r="B594" t="s">
        <v>1278</v>
      </c>
      <c r="C594" t="s">
        <v>1418</v>
      </c>
      <c r="D594" t="s">
        <v>1679</v>
      </c>
      <c r="E594" s="625">
        <v>2.5414699999999998E-4</v>
      </c>
      <c r="F594" s="625">
        <v>9.5326000000000002E-5</v>
      </c>
      <c r="G594" s="625">
        <v>1.3893099999999999E-4</v>
      </c>
      <c r="H594" s="625">
        <v>6.9455600000000006E-5</v>
      </c>
      <c r="I594" s="625">
        <v>4.7525999999999999E-5</v>
      </c>
      <c r="J594" s="625">
        <v>5.3554899999999998E-5</v>
      </c>
      <c r="K594" s="625">
        <v>6.7620000000000006E-5</v>
      </c>
      <c r="L594" s="625">
        <v>8.0727600000000003E-5</v>
      </c>
      <c r="M594" s="625">
        <v>9.3547299999999998E-5</v>
      </c>
      <c r="N594" s="625">
        <v>1.04664E-4</v>
      </c>
      <c r="O594" s="625">
        <v>1.10077E-4</v>
      </c>
      <c r="P594" s="625">
        <v>1.02243E-4</v>
      </c>
      <c r="Q594" s="625">
        <v>9.1732599999999996E-5</v>
      </c>
      <c r="R594" s="625">
        <v>8.0678699999999997E-5</v>
      </c>
      <c r="S594" s="625">
        <v>6.9065400000000005E-5</v>
      </c>
      <c r="T594" s="625">
        <v>5.7344399999999999E-5</v>
      </c>
      <c r="U594" s="625">
        <v>4.5785100000000003E-5</v>
      </c>
      <c r="V594" s="625">
        <v>3.5355399999999997E-5</v>
      </c>
      <c r="W594" s="625">
        <v>2.5449700000000001E-5</v>
      </c>
      <c r="X594" s="625">
        <v>1.66418E-5</v>
      </c>
      <c r="Y594" s="625">
        <v>1.3513600000000001E-5</v>
      </c>
      <c r="Z594" s="142" t="s">
        <v>1675</v>
      </c>
    </row>
    <row r="595" spans="1:26">
      <c r="A595" t="s">
        <v>1311</v>
      </c>
      <c r="B595" t="s">
        <v>1278</v>
      </c>
      <c r="C595" t="s">
        <v>1418</v>
      </c>
      <c r="D595" t="s">
        <v>1678</v>
      </c>
      <c r="E595">
        <v>1.24373E-3</v>
      </c>
      <c r="F595" s="625">
        <v>4.6857600000000001E-4</v>
      </c>
      <c r="G595" s="625">
        <v>6.8394899999999999E-4</v>
      </c>
      <c r="H595" s="625">
        <v>3.3703100000000001E-4</v>
      </c>
      <c r="I595" s="625">
        <v>2.2555599999999999E-4</v>
      </c>
      <c r="J595" s="625">
        <v>2.54169E-4</v>
      </c>
      <c r="K595" s="625">
        <v>3.20921E-4</v>
      </c>
      <c r="L595" s="625">
        <v>3.8312900000000001E-4</v>
      </c>
      <c r="M595" s="625">
        <v>4.4397099999999998E-4</v>
      </c>
      <c r="N595" s="625">
        <v>4.9672900000000001E-4</v>
      </c>
      <c r="O595" s="625">
        <v>5.2241899999999999E-4</v>
      </c>
      <c r="P595" s="625">
        <v>4.8524199999999999E-4</v>
      </c>
      <c r="Q595" s="625">
        <v>4.35358E-4</v>
      </c>
      <c r="R595" s="625">
        <v>3.8289699999999999E-4</v>
      </c>
      <c r="S595" s="625">
        <v>3.2778100000000003E-4</v>
      </c>
      <c r="T595" s="625">
        <v>2.7215399999999998E-4</v>
      </c>
      <c r="U595" s="625">
        <v>2.1729400000000001E-4</v>
      </c>
      <c r="V595" s="625">
        <v>1.6779499999999999E-4</v>
      </c>
      <c r="W595" s="625">
        <v>1.20783E-4</v>
      </c>
      <c r="X595" s="625">
        <v>7.8981100000000002E-5</v>
      </c>
      <c r="Y595" s="625">
        <v>6.4134900000000002E-5</v>
      </c>
      <c r="Z595" s="142" t="s">
        <v>1675</v>
      </c>
    </row>
    <row r="596" spans="1:26">
      <c r="A596" t="s">
        <v>1311</v>
      </c>
      <c r="B596" t="s">
        <v>1278</v>
      </c>
      <c r="C596" t="s">
        <v>1418</v>
      </c>
      <c r="D596" t="s">
        <v>1676</v>
      </c>
      <c r="E596" s="625">
        <v>9.8609600000000005E-5</v>
      </c>
      <c r="F596" s="625">
        <v>3.6822900000000003E-5</v>
      </c>
      <c r="G596" s="625">
        <v>5.3748000000000001E-5</v>
      </c>
      <c r="H596" s="625">
        <v>2.6934999999999999E-5</v>
      </c>
      <c r="I596" s="625">
        <v>1.84248E-5</v>
      </c>
      <c r="J596" s="625">
        <v>2.0762099999999999E-5</v>
      </c>
      <c r="K596" s="625">
        <v>2.6214799999999998E-5</v>
      </c>
      <c r="L596" s="625">
        <v>3.1296400000000001E-5</v>
      </c>
      <c r="M596" s="625">
        <v>3.6266300000000002E-5</v>
      </c>
      <c r="N596" s="625">
        <v>4.0575899999999999E-5</v>
      </c>
      <c r="O596" s="625">
        <v>4.2674499999999999E-5</v>
      </c>
      <c r="P596" s="625">
        <v>3.9637600000000001E-5</v>
      </c>
      <c r="Q596" s="625">
        <v>3.5562799999999998E-5</v>
      </c>
      <c r="R596" s="625">
        <v>3.12774E-5</v>
      </c>
      <c r="S596" s="625">
        <v>2.6775200000000001E-5</v>
      </c>
      <c r="T596" s="625">
        <v>2.2231200000000002E-5</v>
      </c>
      <c r="U596" s="625">
        <v>1.7749900000000001E-5</v>
      </c>
      <c r="V596" s="625">
        <v>1.37065E-5</v>
      </c>
      <c r="W596" s="625">
        <v>9.8663200000000004E-6</v>
      </c>
      <c r="X596" s="625">
        <v>6.4516600000000002E-6</v>
      </c>
      <c r="Y596" s="625">
        <v>5.2389400000000002E-6</v>
      </c>
      <c r="Z596" s="142" t="s">
        <v>1675</v>
      </c>
    </row>
    <row r="597" spans="1:26">
      <c r="A597" t="s">
        <v>1311</v>
      </c>
      <c r="B597" t="s">
        <v>1278</v>
      </c>
      <c r="C597" t="s">
        <v>1417</v>
      </c>
      <c r="D597" t="s">
        <v>1690</v>
      </c>
      <c r="E597" s="625">
        <v>4.2566499999999998E-4</v>
      </c>
      <c r="F597" s="625">
        <v>1.7950900000000001E-4</v>
      </c>
      <c r="G597" s="625">
        <v>2.37977E-4</v>
      </c>
      <c r="H597" s="625">
        <v>1.36938E-4</v>
      </c>
      <c r="I597" s="625">
        <v>9.3837299999999997E-5</v>
      </c>
      <c r="J597" s="625">
        <v>1.0537199999999999E-4</v>
      </c>
      <c r="K597" s="625">
        <v>1.3452900000000001E-4</v>
      </c>
      <c r="L597" s="625">
        <v>1.61371E-4</v>
      </c>
      <c r="M597" s="625">
        <v>1.8799100000000001E-4</v>
      </c>
      <c r="N597" s="625">
        <v>2.1169E-4</v>
      </c>
      <c r="O597" s="625">
        <v>2.2428300000000001E-4</v>
      </c>
      <c r="P597" s="625">
        <v>2.1004699999999999E-4</v>
      </c>
      <c r="Q597" s="625">
        <v>1.9017599999999999E-4</v>
      </c>
      <c r="R597" s="625">
        <v>1.6888600000000001E-4</v>
      </c>
      <c r="S597" s="625">
        <v>1.4601999999999999E-4</v>
      </c>
      <c r="T597" s="625">
        <v>1.2383399999999999E-4</v>
      </c>
      <c r="U597" s="625">
        <v>1.0187399999999999E-4</v>
      </c>
      <c r="V597" s="625">
        <v>8.0039500000000005E-5</v>
      </c>
      <c r="W597" s="625">
        <v>5.8013500000000003E-5</v>
      </c>
      <c r="X597" s="625">
        <v>3.6904399999999999E-5</v>
      </c>
      <c r="Y597" s="625">
        <v>2.1103000000000001E-5</v>
      </c>
      <c r="Z597" s="142" t="s">
        <v>1675</v>
      </c>
    </row>
    <row r="598" spans="1:26">
      <c r="A598" t="s">
        <v>1311</v>
      </c>
      <c r="B598" t="s">
        <v>1278</v>
      </c>
      <c r="C598" t="s">
        <v>1417</v>
      </c>
      <c r="D598" t="s">
        <v>1689</v>
      </c>
      <c r="E598">
        <v>1.6894200000000001E-3</v>
      </c>
      <c r="F598" s="625">
        <v>7.4941299999999999E-4</v>
      </c>
      <c r="G598" s="625">
        <v>9.5270800000000003E-4</v>
      </c>
      <c r="H598" s="625">
        <v>5.3940800000000001E-4</v>
      </c>
      <c r="I598" s="625">
        <v>3.6242400000000003E-4</v>
      </c>
      <c r="J598" s="625">
        <v>4.0697500000000001E-4</v>
      </c>
      <c r="K598" s="625">
        <v>5.1958699999999996E-4</v>
      </c>
      <c r="L598" s="625">
        <v>6.2325800000000002E-4</v>
      </c>
      <c r="M598" s="625">
        <v>7.2607100000000001E-4</v>
      </c>
      <c r="N598" s="625">
        <v>8.1760100000000005E-4</v>
      </c>
      <c r="O598" s="625">
        <v>8.6624100000000002E-4</v>
      </c>
      <c r="P598" s="625">
        <v>8.1125499999999998E-4</v>
      </c>
      <c r="Q598" s="625">
        <v>7.3450999999999996E-4</v>
      </c>
      <c r="R598" s="625">
        <v>6.5228200000000001E-4</v>
      </c>
      <c r="S598" s="625">
        <v>5.6396599999999995E-4</v>
      </c>
      <c r="T598" s="625">
        <v>4.7827900000000002E-4</v>
      </c>
      <c r="U598" s="625">
        <v>3.9346599999999998E-4</v>
      </c>
      <c r="V598" s="625">
        <v>3.0913300000000001E-4</v>
      </c>
      <c r="W598" s="625">
        <v>2.2406300000000001E-4</v>
      </c>
      <c r="X598" s="625">
        <v>1.4253399999999999E-4</v>
      </c>
      <c r="Y598" s="625">
        <v>8.1505400000000001E-5</v>
      </c>
      <c r="Z598" s="142" t="s">
        <v>1675</v>
      </c>
    </row>
    <row r="599" spans="1:26">
      <c r="A599" t="s">
        <v>1311</v>
      </c>
      <c r="B599" t="s">
        <v>1278</v>
      </c>
      <c r="C599" t="s">
        <v>1417</v>
      </c>
      <c r="D599" t="s">
        <v>1688</v>
      </c>
      <c r="E599">
        <v>3.3447200000000003E-2</v>
      </c>
      <c r="F599">
        <v>1.38332E-2</v>
      </c>
      <c r="G599">
        <v>1.8213E-2</v>
      </c>
      <c r="H599">
        <v>1.03856E-2</v>
      </c>
      <c r="I599">
        <v>7.0392199999999997E-3</v>
      </c>
      <c r="J599">
        <v>7.9045199999999999E-3</v>
      </c>
      <c r="K599">
        <v>1.00917E-2</v>
      </c>
      <c r="L599">
        <v>1.2105299999999999E-2</v>
      </c>
      <c r="M599">
        <v>1.41022E-2</v>
      </c>
      <c r="N599">
        <v>1.5879999999999998E-2</v>
      </c>
      <c r="O599">
        <v>1.6824700000000001E-2</v>
      </c>
      <c r="P599">
        <v>1.5756699999999998E-2</v>
      </c>
      <c r="Q599">
        <v>1.42661E-2</v>
      </c>
      <c r="R599">
        <v>1.2669E-2</v>
      </c>
      <c r="S599">
        <v>1.09537E-2</v>
      </c>
      <c r="T599">
        <v>9.2894199999999996E-3</v>
      </c>
      <c r="U599">
        <v>7.6421299999999996E-3</v>
      </c>
      <c r="V599">
        <v>6.0041699999999996E-3</v>
      </c>
      <c r="W599">
        <v>4.3518899999999998E-3</v>
      </c>
      <c r="X599">
        <v>2.7683899999999999E-3</v>
      </c>
      <c r="Y599">
        <v>1.5830499999999999E-3</v>
      </c>
      <c r="Z599" s="142" t="s">
        <v>1675</v>
      </c>
    </row>
    <row r="600" spans="1:26">
      <c r="A600" t="s">
        <v>1311</v>
      </c>
      <c r="B600" t="s">
        <v>1278</v>
      </c>
      <c r="C600" t="s">
        <v>1417</v>
      </c>
      <c r="D600" t="s">
        <v>1682</v>
      </c>
      <c r="E600" s="625">
        <v>2.44788E-5</v>
      </c>
      <c r="F600" s="625">
        <v>1.1336599999999999E-5</v>
      </c>
      <c r="G600" s="625">
        <v>1.54379E-5</v>
      </c>
      <c r="H600" s="625">
        <v>9.3966200000000005E-6</v>
      </c>
      <c r="I600" s="625">
        <v>6.4750300000000002E-6</v>
      </c>
      <c r="J600" s="625">
        <v>7.2709799999999998E-6</v>
      </c>
      <c r="K600" s="625">
        <v>9.2828899999999998E-6</v>
      </c>
      <c r="L600" s="625">
        <v>1.1135099999999999E-5</v>
      </c>
      <c r="M600" s="625">
        <v>1.29719E-5</v>
      </c>
      <c r="N600" s="625">
        <v>1.46072E-5</v>
      </c>
      <c r="O600" s="625">
        <v>1.5476199999999999E-5</v>
      </c>
      <c r="P600" s="625">
        <v>1.44938E-5</v>
      </c>
      <c r="Q600" s="625">
        <v>1.3122700000000001E-5</v>
      </c>
      <c r="R600" s="625">
        <v>1.16536E-5</v>
      </c>
      <c r="S600" s="625">
        <v>1.0075799999999999E-5</v>
      </c>
      <c r="T600" s="625">
        <v>8.5448800000000004E-6</v>
      </c>
      <c r="U600" s="625">
        <v>7.0296200000000001E-6</v>
      </c>
      <c r="V600" s="625">
        <v>5.5229400000000004E-6</v>
      </c>
      <c r="W600" s="625">
        <v>4.00309E-6</v>
      </c>
      <c r="X600" s="625">
        <v>2.5465000000000001E-6</v>
      </c>
      <c r="Y600" s="625">
        <v>1.4561699999999999E-6</v>
      </c>
      <c r="Z600" s="142" t="s">
        <v>1675</v>
      </c>
    </row>
    <row r="601" spans="1:26">
      <c r="A601" t="s">
        <v>1311</v>
      </c>
      <c r="B601" t="s">
        <v>1278</v>
      </c>
      <c r="C601" t="s">
        <v>1417</v>
      </c>
      <c r="D601" t="s">
        <v>1681</v>
      </c>
      <c r="E601" s="625">
        <v>2.0684699999999999E-4</v>
      </c>
      <c r="F601" s="625">
        <v>8.7691500000000006E-5</v>
      </c>
      <c r="G601" s="625">
        <v>1.16253E-4</v>
      </c>
      <c r="H601" s="625">
        <v>6.7120999999999997E-5</v>
      </c>
      <c r="I601" s="625">
        <v>4.6251800000000003E-5</v>
      </c>
      <c r="J601" s="625">
        <v>5.1937300000000002E-5</v>
      </c>
      <c r="K601" s="625">
        <v>6.6308600000000004E-5</v>
      </c>
      <c r="L601" s="625">
        <v>7.9538799999999998E-5</v>
      </c>
      <c r="M601" s="625">
        <v>9.2659599999999996E-5</v>
      </c>
      <c r="N601" s="625">
        <v>1.04341E-4</v>
      </c>
      <c r="O601" s="625">
        <v>1.10548E-4</v>
      </c>
      <c r="P601" s="625">
        <v>1.03531E-4</v>
      </c>
      <c r="Q601" s="625">
        <v>9.37366E-5</v>
      </c>
      <c r="R601" s="625">
        <v>8.3242800000000002E-5</v>
      </c>
      <c r="S601" s="625">
        <v>7.1972100000000002E-5</v>
      </c>
      <c r="T601" s="625">
        <v>6.1036899999999998E-5</v>
      </c>
      <c r="U601" s="625">
        <v>5.0213200000000002E-5</v>
      </c>
      <c r="V601" s="625">
        <v>3.9450899999999999E-5</v>
      </c>
      <c r="W601" s="625">
        <v>2.8594499999999999E-5</v>
      </c>
      <c r="X601" s="625">
        <v>1.81899E-5</v>
      </c>
      <c r="Y601" s="625">
        <v>1.04015E-5</v>
      </c>
      <c r="Z601" s="142" t="s">
        <v>1675</v>
      </c>
    </row>
    <row r="602" spans="1:26">
      <c r="A602" t="s">
        <v>1311</v>
      </c>
      <c r="B602" t="s">
        <v>1278</v>
      </c>
      <c r="C602" t="s">
        <v>1417</v>
      </c>
      <c r="D602" t="s">
        <v>1680</v>
      </c>
      <c r="E602">
        <v>4.55063E-3</v>
      </c>
      <c r="F602">
        <v>1.9279799999999999E-3</v>
      </c>
      <c r="G602">
        <v>2.51681E-3</v>
      </c>
      <c r="H602">
        <v>1.42931E-3</v>
      </c>
      <c r="I602" s="625">
        <v>9.6394099999999995E-4</v>
      </c>
      <c r="J602">
        <v>1.0824299999999999E-3</v>
      </c>
      <c r="K602">
        <v>1.3819500000000001E-3</v>
      </c>
      <c r="L602">
        <v>1.6576799999999999E-3</v>
      </c>
      <c r="M602">
        <v>1.9311300000000001E-3</v>
      </c>
      <c r="N602">
        <v>2.1745800000000002E-3</v>
      </c>
      <c r="O602">
        <v>2.30394E-3</v>
      </c>
      <c r="P602">
        <v>2.1576999999999998E-3</v>
      </c>
      <c r="Q602">
        <v>1.9535799999999999E-3</v>
      </c>
      <c r="R602">
        <v>1.7348800000000001E-3</v>
      </c>
      <c r="S602">
        <v>1.4999799999999999E-3</v>
      </c>
      <c r="T602">
        <v>1.2720800000000001E-3</v>
      </c>
      <c r="U602">
        <v>1.0464999999999999E-3</v>
      </c>
      <c r="V602" s="625">
        <v>8.2220299999999997E-4</v>
      </c>
      <c r="W602" s="625">
        <v>5.9594200000000002E-4</v>
      </c>
      <c r="X602" s="625">
        <v>3.7909899999999998E-4</v>
      </c>
      <c r="Y602" s="625">
        <v>2.1677999999999999E-4</v>
      </c>
      <c r="Z602" s="142" t="s">
        <v>1675</v>
      </c>
    </row>
    <row r="603" spans="1:26">
      <c r="A603" t="s">
        <v>1311</v>
      </c>
      <c r="B603" t="s">
        <v>1278</v>
      </c>
      <c r="C603" t="s">
        <v>1417</v>
      </c>
      <c r="D603" t="s">
        <v>1679</v>
      </c>
      <c r="E603" s="625">
        <v>2.9702899999999998E-4</v>
      </c>
      <c r="F603" s="625">
        <v>1.26484E-4</v>
      </c>
      <c r="G603" s="625">
        <v>1.6742699999999999E-4</v>
      </c>
      <c r="H603" s="625">
        <v>9.6434299999999999E-5</v>
      </c>
      <c r="I603" s="625">
        <v>6.6472199999999997E-5</v>
      </c>
      <c r="J603" s="625">
        <v>7.4643300000000004E-5</v>
      </c>
      <c r="K603" s="625">
        <v>9.52975E-5</v>
      </c>
      <c r="L603" s="625">
        <v>1.14312E-4</v>
      </c>
      <c r="M603" s="625">
        <v>1.3316900000000001E-4</v>
      </c>
      <c r="N603" s="625">
        <v>1.49956E-4</v>
      </c>
      <c r="O603" s="625">
        <v>1.58877E-4</v>
      </c>
      <c r="P603" s="625">
        <v>1.4879199999999999E-4</v>
      </c>
      <c r="Q603" s="625">
        <v>1.3471699999999999E-4</v>
      </c>
      <c r="R603" s="625">
        <v>1.19635E-4</v>
      </c>
      <c r="S603" s="625">
        <v>1.0343700000000001E-4</v>
      </c>
      <c r="T603" s="625">
        <v>8.7721100000000003E-5</v>
      </c>
      <c r="U603" s="625">
        <v>7.2165500000000006E-5</v>
      </c>
      <c r="V603" s="625">
        <v>5.6698099999999998E-5</v>
      </c>
      <c r="W603" s="625">
        <v>4.10955E-5</v>
      </c>
      <c r="X603" s="625">
        <v>2.6142199999999998E-5</v>
      </c>
      <c r="Y603" s="625">
        <v>1.49489E-5</v>
      </c>
      <c r="Z603" s="142" t="s">
        <v>1675</v>
      </c>
    </row>
    <row r="604" spans="1:26">
      <c r="A604" t="s">
        <v>1311</v>
      </c>
      <c r="B604" t="s">
        <v>1278</v>
      </c>
      <c r="C604" t="s">
        <v>1417</v>
      </c>
      <c r="D604" t="s">
        <v>1678</v>
      </c>
      <c r="E604">
        <v>1.45359E-3</v>
      </c>
      <c r="F604" s="625">
        <v>6.2173100000000004E-4</v>
      </c>
      <c r="G604" s="625">
        <v>8.2423299999999995E-4</v>
      </c>
      <c r="H604" s="625">
        <v>4.6794399999999998E-4</v>
      </c>
      <c r="I604" s="625">
        <v>3.15474E-4</v>
      </c>
      <c r="J604" s="625">
        <v>3.5425399999999997E-4</v>
      </c>
      <c r="K604" s="625">
        <v>4.5227700000000001E-4</v>
      </c>
      <c r="L604" s="625">
        <v>5.4251799999999997E-4</v>
      </c>
      <c r="M604" s="625">
        <v>6.3201200000000005E-4</v>
      </c>
      <c r="N604" s="625">
        <v>7.1168499999999999E-4</v>
      </c>
      <c r="O604" s="625">
        <v>7.5402399999999995E-4</v>
      </c>
      <c r="P604" s="625">
        <v>7.0616099999999996E-4</v>
      </c>
      <c r="Q604" s="625">
        <v>6.3935800000000003E-4</v>
      </c>
      <c r="R604" s="625">
        <v>5.6778199999999997E-4</v>
      </c>
      <c r="S604" s="625">
        <v>4.9090699999999995E-4</v>
      </c>
      <c r="T604" s="625">
        <v>4.1632000000000003E-4</v>
      </c>
      <c r="U604" s="625">
        <v>3.4249399999999999E-4</v>
      </c>
      <c r="V604" s="625">
        <v>2.6908599999999998E-4</v>
      </c>
      <c r="W604" s="625">
        <v>1.9503700000000001E-4</v>
      </c>
      <c r="X604" s="625">
        <v>1.2407E-4</v>
      </c>
      <c r="Y604" s="625">
        <v>7.0946799999999996E-5</v>
      </c>
      <c r="Z604" s="142" t="s">
        <v>1675</v>
      </c>
    </row>
    <row r="605" spans="1:26">
      <c r="A605" t="s">
        <v>1311</v>
      </c>
      <c r="B605" t="s">
        <v>1278</v>
      </c>
      <c r="C605" t="s">
        <v>1417</v>
      </c>
      <c r="D605" t="s">
        <v>1676</v>
      </c>
      <c r="E605" s="625">
        <v>1.1524800000000001E-4</v>
      </c>
      <c r="F605" s="625">
        <v>4.88586E-5</v>
      </c>
      <c r="G605" s="625">
        <v>6.4772100000000003E-5</v>
      </c>
      <c r="H605" s="625">
        <v>3.7397400000000002E-5</v>
      </c>
      <c r="I605" s="625">
        <v>2.5769899999999999E-5</v>
      </c>
      <c r="J605" s="625">
        <v>2.8937599999999999E-5</v>
      </c>
      <c r="K605" s="625">
        <v>3.6944799999999999E-5</v>
      </c>
      <c r="L605" s="625">
        <v>4.4316200000000001E-5</v>
      </c>
      <c r="M605" s="625">
        <v>5.1626699999999998E-5</v>
      </c>
      <c r="N605" s="625">
        <v>5.8134899999999998E-5</v>
      </c>
      <c r="O605" s="625">
        <v>6.1593400000000006E-5</v>
      </c>
      <c r="P605" s="625">
        <v>5.7683699999999998E-5</v>
      </c>
      <c r="Q605" s="625">
        <v>5.2226799999999999E-5</v>
      </c>
      <c r="R605" s="625">
        <v>4.638E-5</v>
      </c>
      <c r="S605" s="625">
        <v>4.01003E-5</v>
      </c>
      <c r="T605" s="625">
        <v>3.4007600000000003E-5</v>
      </c>
      <c r="U605" s="625">
        <v>2.79771E-5</v>
      </c>
      <c r="V605" s="625">
        <v>2.1980700000000001E-5</v>
      </c>
      <c r="W605" s="625">
        <v>1.5931799999999999E-5</v>
      </c>
      <c r="X605" s="625">
        <v>1.01348E-5</v>
      </c>
      <c r="Y605" s="625">
        <v>5.7953799999999999E-6</v>
      </c>
      <c r="Z605" s="142" t="s">
        <v>1675</v>
      </c>
    </row>
    <row r="606" spans="1:26">
      <c r="A606" t="s">
        <v>1311</v>
      </c>
      <c r="B606" t="s">
        <v>1278</v>
      </c>
      <c r="C606" t="s">
        <v>1416</v>
      </c>
      <c r="D606" t="s">
        <v>1690</v>
      </c>
      <c r="E606" s="625">
        <v>4.9532899999999997E-4</v>
      </c>
      <c r="F606" s="625">
        <v>2.41513E-4</v>
      </c>
      <c r="G606" s="625">
        <v>2.85696E-4</v>
      </c>
      <c r="H606" s="625">
        <v>1.86925E-4</v>
      </c>
      <c r="I606" s="625">
        <v>1.29395E-4</v>
      </c>
      <c r="J606" s="625">
        <v>1.4518500000000001E-4</v>
      </c>
      <c r="K606" s="625">
        <v>1.86835E-4</v>
      </c>
      <c r="L606" s="625">
        <v>2.24661E-4</v>
      </c>
      <c r="M606" s="625">
        <v>2.6246599999999999E-4</v>
      </c>
      <c r="N606" s="625">
        <v>2.9671599999999998E-4</v>
      </c>
      <c r="O606" s="625">
        <v>3.1936300000000003E-4</v>
      </c>
      <c r="P606" s="625">
        <v>2.98125E-4</v>
      </c>
      <c r="Q606" s="625">
        <v>2.7439499999999998E-4</v>
      </c>
      <c r="R606" s="625">
        <v>2.4989400000000002E-4</v>
      </c>
      <c r="S606" s="625">
        <v>2.2227799999999999E-4</v>
      </c>
      <c r="T606" s="625">
        <v>1.9308699999999999E-4</v>
      </c>
      <c r="U606" s="625">
        <v>1.61435E-4</v>
      </c>
      <c r="V606" s="625">
        <v>1.2995300000000001E-4</v>
      </c>
      <c r="W606" s="625">
        <v>9.77482E-5</v>
      </c>
      <c r="X606" s="625">
        <v>6.6369000000000001E-5</v>
      </c>
      <c r="Y606" s="625">
        <v>3.6801999999999998E-5</v>
      </c>
      <c r="Z606" s="142" t="s">
        <v>1675</v>
      </c>
    </row>
    <row r="607" spans="1:26">
      <c r="A607" t="s">
        <v>1311</v>
      </c>
      <c r="B607" t="s">
        <v>1278</v>
      </c>
      <c r="C607" t="s">
        <v>1416</v>
      </c>
      <c r="D607" t="s">
        <v>1689</v>
      </c>
      <c r="E607">
        <v>1.96591E-3</v>
      </c>
      <c r="F607">
        <v>1.0082699999999999E-3</v>
      </c>
      <c r="G607">
        <v>1.14375E-3</v>
      </c>
      <c r="H607" s="625">
        <v>7.3631300000000005E-4</v>
      </c>
      <c r="I607" s="625">
        <v>4.9975699999999998E-4</v>
      </c>
      <c r="J607" s="625">
        <v>5.6074300000000005E-4</v>
      </c>
      <c r="K607" s="625">
        <v>7.2160499999999995E-4</v>
      </c>
      <c r="L607" s="625">
        <v>8.677E-4</v>
      </c>
      <c r="M607">
        <v>1.0137099999999999E-3</v>
      </c>
      <c r="N607">
        <v>1.1459899999999999E-3</v>
      </c>
      <c r="O607">
        <v>1.23346E-3</v>
      </c>
      <c r="P607">
        <v>1.1514299999999999E-3</v>
      </c>
      <c r="Q607">
        <v>1.0597899999999999E-3</v>
      </c>
      <c r="R607" s="625">
        <v>9.6515700000000002E-4</v>
      </c>
      <c r="S607" s="625">
        <v>8.5849600000000004E-4</v>
      </c>
      <c r="T607" s="625">
        <v>7.4575399999999995E-4</v>
      </c>
      <c r="U607" s="625">
        <v>6.2350399999999999E-4</v>
      </c>
      <c r="V607" s="625">
        <v>5.0191199999999997E-4</v>
      </c>
      <c r="W607" s="625">
        <v>3.7752899999999998E-4</v>
      </c>
      <c r="X607" s="625">
        <v>2.5633399999999999E-4</v>
      </c>
      <c r="Y607" s="625">
        <v>1.42139E-4</v>
      </c>
      <c r="Z607" s="142" t="s">
        <v>1675</v>
      </c>
    </row>
    <row r="608" spans="1:26">
      <c r="A608" t="s">
        <v>1311</v>
      </c>
      <c r="B608" t="s">
        <v>1278</v>
      </c>
      <c r="C608" t="s">
        <v>1416</v>
      </c>
      <c r="D608" t="s">
        <v>1688</v>
      </c>
      <c r="E608">
        <v>3.89211E-2</v>
      </c>
      <c r="F608">
        <v>1.8611300000000001E-2</v>
      </c>
      <c r="G608">
        <v>2.1865099999999998E-2</v>
      </c>
      <c r="H608">
        <v>1.41767E-2</v>
      </c>
      <c r="I608">
        <v>9.7065799999999994E-3</v>
      </c>
      <c r="J608">
        <v>1.0891100000000001E-2</v>
      </c>
      <c r="K608">
        <v>1.40155E-2</v>
      </c>
      <c r="L608">
        <v>1.6853E-2</v>
      </c>
      <c r="M608">
        <v>1.9688899999999999E-2</v>
      </c>
      <c r="N608">
        <v>2.2258199999999999E-2</v>
      </c>
      <c r="O608">
        <v>2.3956999999999999E-2</v>
      </c>
      <c r="P608">
        <v>2.2363899999999999E-2</v>
      </c>
      <c r="Q608">
        <v>2.0583799999999999E-2</v>
      </c>
      <c r="R608">
        <v>1.8745899999999999E-2</v>
      </c>
      <c r="S608">
        <v>1.66742E-2</v>
      </c>
      <c r="T608">
        <v>1.4484500000000001E-2</v>
      </c>
      <c r="U608">
        <v>1.21101E-2</v>
      </c>
      <c r="V608">
        <v>9.7484400000000006E-3</v>
      </c>
      <c r="W608">
        <v>7.3325999999999999E-3</v>
      </c>
      <c r="X608">
        <v>4.9786800000000001E-3</v>
      </c>
      <c r="Y608">
        <v>2.76071E-3</v>
      </c>
      <c r="Z608" s="142" t="s">
        <v>1675</v>
      </c>
    </row>
    <row r="609" spans="1:26">
      <c r="A609" t="s">
        <v>1311</v>
      </c>
      <c r="B609" t="s">
        <v>1278</v>
      </c>
      <c r="C609" t="s">
        <v>1416</v>
      </c>
      <c r="D609" t="s">
        <v>1682</v>
      </c>
      <c r="E609" s="625">
        <v>2.8484999999999999E-5</v>
      </c>
      <c r="F609" s="625">
        <v>1.52524E-5</v>
      </c>
      <c r="G609" s="625">
        <v>1.8533600000000002E-5</v>
      </c>
      <c r="H609" s="625">
        <v>1.2826800000000001E-5</v>
      </c>
      <c r="I609" s="625">
        <v>8.9285999999999995E-6</v>
      </c>
      <c r="J609" s="625">
        <v>1.00182E-5</v>
      </c>
      <c r="K609" s="625">
        <v>1.28921E-5</v>
      </c>
      <c r="L609" s="625">
        <v>1.5502199999999999E-5</v>
      </c>
      <c r="M609" s="625">
        <v>1.81109E-5</v>
      </c>
      <c r="N609" s="625">
        <v>2.0474200000000001E-5</v>
      </c>
      <c r="O609" s="625">
        <v>2.2036899999999999E-5</v>
      </c>
      <c r="P609" s="625">
        <v>2.0571400000000001E-5</v>
      </c>
      <c r="Q609" s="625">
        <v>1.8933999999999999E-5</v>
      </c>
      <c r="R609" s="625">
        <v>1.7243400000000002E-5</v>
      </c>
      <c r="S609" s="625">
        <v>1.5337800000000001E-5</v>
      </c>
      <c r="T609" s="625">
        <v>1.3323600000000001E-5</v>
      </c>
      <c r="U609" s="625">
        <v>1.1139500000000001E-5</v>
      </c>
      <c r="V609" s="625">
        <v>8.9671099999999999E-6</v>
      </c>
      <c r="W609" s="625">
        <v>6.7448899999999997E-6</v>
      </c>
      <c r="X609" s="625">
        <v>4.5796400000000004E-6</v>
      </c>
      <c r="Y609" s="625">
        <v>2.53944E-6</v>
      </c>
      <c r="Z609" s="142" t="s">
        <v>1675</v>
      </c>
    </row>
    <row r="610" spans="1:26">
      <c r="A610" t="s">
        <v>1311</v>
      </c>
      <c r="B610" t="s">
        <v>1278</v>
      </c>
      <c r="C610" t="s">
        <v>1416</v>
      </c>
      <c r="D610" t="s">
        <v>1681</v>
      </c>
      <c r="E610" s="625">
        <v>2.407E-4</v>
      </c>
      <c r="F610" s="625">
        <v>1.1798099999999999E-4</v>
      </c>
      <c r="G610" s="625">
        <v>1.3956400000000001E-4</v>
      </c>
      <c r="H610" s="625">
        <v>9.1622700000000006E-5</v>
      </c>
      <c r="I610" s="625">
        <v>6.3777900000000005E-5</v>
      </c>
      <c r="J610" s="625">
        <v>7.1560800000000001E-5</v>
      </c>
      <c r="K610" s="625">
        <v>9.20897E-5</v>
      </c>
      <c r="L610" s="625">
        <v>1.10734E-4</v>
      </c>
      <c r="M610" s="625">
        <v>1.2936800000000001E-4</v>
      </c>
      <c r="N610" s="625">
        <v>1.4624899999999999E-4</v>
      </c>
      <c r="O610" s="625">
        <v>1.57412E-4</v>
      </c>
      <c r="P610" s="625">
        <v>1.4694400000000001E-4</v>
      </c>
      <c r="Q610" s="625">
        <v>1.3524699999999999E-4</v>
      </c>
      <c r="R610" s="625">
        <v>1.2317099999999999E-4</v>
      </c>
      <c r="S610" s="625">
        <v>1.09559E-4</v>
      </c>
      <c r="T610" s="625">
        <v>9.5171499999999995E-5</v>
      </c>
      <c r="U610" s="625">
        <v>7.9570300000000006E-5</v>
      </c>
      <c r="V610" s="625">
        <v>6.4052899999999998E-5</v>
      </c>
      <c r="W610" s="625">
        <v>4.8179400000000002E-5</v>
      </c>
      <c r="X610" s="625">
        <v>3.2712800000000003E-5</v>
      </c>
      <c r="Y610" s="625">
        <v>1.8139500000000001E-5</v>
      </c>
      <c r="Z610" s="142" t="s">
        <v>1675</v>
      </c>
    </row>
    <row r="611" spans="1:26">
      <c r="A611" t="s">
        <v>1311</v>
      </c>
      <c r="B611" t="s">
        <v>1278</v>
      </c>
      <c r="C611" t="s">
        <v>1416</v>
      </c>
      <c r="D611" t="s">
        <v>1680</v>
      </c>
      <c r="E611">
        <v>5.2953899999999996E-3</v>
      </c>
      <c r="F611">
        <v>2.59392E-3</v>
      </c>
      <c r="G611">
        <v>3.02148E-3</v>
      </c>
      <c r="H611">
        <v>1.9510599999999999E-3</v>
      </c>
      <c r="I611">
        <v>1.3292E-3</v>
      </c>
      <c r="J611">
        <v>1.4914100000000001E-3</v>
      </c>
      <c r="K611">
        <v>1.9192600000000001E-3</v>
      </c>
      <c r="L611">
        <v>2.3078199999999999E-3</v>
      </c>
      <c r="M611">
        <v>2.6961699999999999E-3</v>
      </c>
      <c r="N611">
        <v>3.0479999999999999E-3</v>
      </c>
      <c r="O611">
        <v>3.28064E-3</v>
      </c>
      <c r="P611">
        <v>3.0624799999999998E-3</v>
      </c>
      <c r="Q611">
        <v>2.8187099999999999E-3</v>
      </c>
      <c r="R611">
        <v>2.5670300000000001E-3</v>
      </c>
      <c r="S611">
        <v>2.28335E-3</v>
      </c>
      <c r="T611">
        <v>1.9834800000000001E-3</v>
      </c>
      <c r="U611">
        <v>1.6583399999999999E-3</v>
      </c>
      <c r="V611">
        <v>1.33494E-3</v>
      </c>
      <c r="W611">
        <v>1.0041200000000001E-3</v>
      </c>
      <c r="X611" s="625">
        <v>6.8177299999999999E-4</v>
      </c>
      <c r="Y611" s="625">
        <v>3.7804700000000001E-4</v>
      </c>
      <c r="Z611" s="142" t="s">
        <v>1675</v>
      </c>
    </row>
    <row r="612" spans="1:26">
      <c r="A612" t="s">
        <v>1311</v>
      </c>
      <c r="B612" t="s">
        <v>1278</v>
      </c>
      <c r="C612" t="s">
        <v>1416</v>
      </c>
      <c r="D612" t="s">
        <v>1679</v>
      </c>
      <c r="E612" s="625">
        <v>3.4564099999999999E-4</v>
      </c>
      <c r="F612" s="625">
        <v>1.7017200000000001E-4</v>
      </c>
      <c r="G612" s="625">
        <v>2.0100000000000001E-4</v>
      </c>
      <c r="H612" s="625">
        <v>1.3163699999999999E-4</v>
      </c>
      <c r="I612" s="625">
        <v>9.1660400000000001E-5</v>
      </c>
      <c r="J612" s="625">
        <v>1.02846E-4</v>
      </c>
      <c r="K612" s="625">
        <v>1.3234999999999999E-4</v>
      </c>
      <c r="L612" s="625">
        <v>1.59145E-4</v>
      </c>
      <c r="M612" s="625">
        <v>1.8592500000000001E-4</v>
      </c>
      <c r="N612" s="625">
        <v>2.10187E-4</v>
      </c>
      <c r="O612" s="625">
        <v>2.2622899999999999E-4</v>
      </c>
      <c r="P612" s="625">
        <v>2.1118499999999999E-4</v>
      </c>
      <c r="Q612" s="625">
        <v>1.9437499999999999E-4</v>
      </c>
      <c r="R612" s="625">
        <v>1.7702000000000001E-4</v>
      </c>
      <c r="S612" s="625">
        <v>1.5745700000000001E-4</v>
      </c>
      <c r="T612" s="625">
        <v>1.3677900000000001E-4</v>
      </c>
      <c r="U612" s="625">
        <v>1.14357E-4</v>
      </c>
      <c r="V612" s="625">
        <v>9.2055699999999993E-5</v>
      </c>
      <c r="W612" s="625">
        <v>6.92426E-5</v>
      </c>
      <c r="X612" s="625">
        <v>4.7014300000000001E-5</v>
      </c>
      <c r="Y612" s="625">
        <v>2.6069699999999999E-5</v>
      </c>
      <c r="Z612" s="142" t="s">
        <v>1675</v>
      </c>
    </row>
    <row r="613" spans="1:26">
      <c r="A613" t="s">
        <v>1311</v>
      </c>
      <c r="B613" t="s">
        <v>1278</v>
      </c>
      <c r="C613" t="s">
        <v>1416</v>
      </c>
      <c r="D613" t="s">
        <v>1678</v>
      </c>
      <c r="E613">
        <v>1.69148E-3</v>
      </c>
      <c r="F613" s="625">
        <v>8.3648100000000003E-4</v>
      </c>
      <c r="G613" s="625">
        <v>9.8951000000000009E-4</v>
      </c>
      <c r="H613" s="625">
        <v>6.3876199999999997E-4</v>
      </c>
      <c r="I613" s="625">
        <v>4.3501599999999998E-4</v>
      </c>
      <c r="J613" s="625">
        <v>4.8810100000000001E-4</v>
      </c>
      <c r="K613" s="625">
        <v>6.2812499999999999E-4</v>
      </c>
      <c r="L613" s="625">
        <v>7.5529299999999998E-4</v>
      </c>
      <c r="M613" s="625">
        <v>8.8239000000000004E-4</v>
      </c>
      <c r="N613" s="625">
        <v>9.9753600000000004E-4</v>
      </c>
      <c r="O613">
        <v>1.0736700000000001E-3</v>
      </c>
      <c r="P613">
        <v>1.00227E-3</v>
      </c>
      <c r="Q613" s="625">
        <v>9.2249499999999996E-4</v>
      </c>
      <c r="R613" s="625">
        <v>8.4012599999999996E-4</v>
      </c>
      <c r="S613" s="625">
        <v>7.4728299999999995E-4</v>
      </c>
      <c r="T613" s="625">
        <v>6.4914499999999995E-4</v>
      </c>
      <c r="U613" s="625">
        <v>5.42733E-4</v>
      </c>
      <c r="V613" s="625">
        <v>4.3689199999999998E-4</v>
      </c>
      <c r="W613" s="625">
        <v>3.2862199999999999E-4</v>
      </c>
      <c r="X613" s="625">
        <v>2.2312800000000001E-4</v>
      </c>
      <c r="Y613" s="625">
        <v>1.23726E-4</v>
      </c>
      <c r="Z613" s="142" t="s">
        <v>1675</v>
      </c>
    </row>
    <row r="614" spans="1:26">
      <c r="A614" t="s">
        <v>1311</v>
      </c>
      <c r="B614" t="s">
        <v>1278</v>
      </c>
      <c r="C614" t="s">
        <v>1416</v>
      </c>
      <c r="D614" t="s">
        <v>1676</v>
      </c>
      <c r="E614" s="625">
        <v>1.3410900000000001E-4</v>
      </c>
      <c r="F614" s="625">
        <v>6.5734699999999999E-5</v>
      </c>
      <c r="G614" s="625">
        <v>7.7760400000000002E-5</v>
      </c>
      <c r="H614" s="625">
        <v>5.1048999999999999E-5</v>
      </c>
      <c r="I614" s="625">
        <v>3.5534799999999997E-5</v>
      </c>
      <c r="J614" s="625">
        <v>3.9871199999999999E-5</v>
      </c>
      <c r="K614" s="625">
        <v>5.13092E-5</v>
      </c>
      <c r="L614" s="625">
        <v>6.1697099999999996E-5</v>
      </c>
      <c r="M614" s="625">
        <v>7.2079199999999999E-5</v>
      </c>
      <c r="N614" s="625">
        <v>8.1484999999999997E-5</v>
      </c>
      <c r="O614" s="625">
        <v>8.7704300000000007E-5</v>
      </c>
      <c r="P614" s="625">
        <v>8.1871800000000004E-5</v>
      </c>
      <c r="Q614" s="625">
        <v>7.53552E-5</v>
      </c>
      <c r="R614" s="625">
        <v>6.8626699999999998E-5</v>
      </c>
      <c r="S614" s="625">
        <v>6.1042699999999997E-5</v>
      </c>
      <c r="T614" s="625">
        <v>5.3026199999999997E-5</v>
      </c>
      <c r="U614" s="625">
        <v>4.4333799999999999E-5</v>
      </c>
      <c r="V614" s="625">
        <v>3.5688000000000001E-5</v>
      </c>
      <c r="W614" s="625">
        <v>2.6843899999999999E-5</v>
      </c>
      <c r="X614" s="625">
        <v>1.8226399999999999E-5</v>
      </c>
      <c r="Y614" s="625">
        <v>1.0106699999999999E-5</v>
      </c>
      <c r="Z614" s="142" t="s">
        <v>1675</v>
      </c>
    </row>
    <row r="615" spans="1:26">
      <c r="A615" t="s">
        <v>1311</v>
      </c>
      <c r="B615" t="s">
        <v>1278</v>
      </c>
      <c r="C615" t="s">
        <v>1415</v>
      </c>
      <c r="D615" t="s">
        <v>1690</v>
      </c>
      <c r="E615" s="625">
        <v>5.8206899999999995E-4</v>
      </c>
      <c r="F615" s="625">
        <v>3.3359399999999999E-4</v>
      </c>
      <c r="G615" s="625">
        <v>3.50372E-4</v>
      </c>
      <c r="H615" s="625">
        <v>2.5821500000000001E-4</v>
      </c>
      <c r="I615" s="625">
        <v>1.8144499999999999E-4</v>
      </c>
      <c r="J615" s="625">
        <v>2.04145E-4</v>
      </c>
      <c r="K615" s="625">
        <v>2.6425800000000002E-4</v>
      </c>
      <c r="L615" s="625">
        <v>3.1796100000000001E-4</v>
      </c>
      <c r="M615" s="625">
        <v>3.7677499999999998E-4</v>
      </c>
      <c r="N615" s="625">
        <v>4.4148599999999999E-4</v>
      </c>
      <c r="O615" s="625">
        <v>4.8087500000000002E-4</v>
      </c>
      <c r="P615" s="625">
        <v>4.4899000000000002E-4</v>
      </c>
      <c r="Q615" s="625">
        <v>4.13953E-4</v>
      </c>
      <c r="R615" s="625">
        <v>3.78642E-4</v>
      </c>
      <c r="S615" s="625">
        <v>3.3967300000000003E-4</v>
      </c>
      <c r="T615" s="625">
        <v>2.9901199999999998E-4</v>
      </c>
      <c r="U615" s="625">
        <v>2.5530600000000001E-4</v>
      </c>
      <c r="V615" s="625">
        <v>2.1252900000000001E-4</v>
      </c>
      <c r="W615" s="625">
        <v>1.6870399999999999E-4</v>
      </c>
      <c r="X615" s="625">
        <v>1.2589900000000001E-4</v>
      </c>
      <c r="Y615" s="625">
        <v>8.50313E-5</v>
      </c>
      <c r="Z615" s="142" t="s">
        <v>1675</v>
      </c>
    </row>
    <row r="616" spans="1:26">
      <c r="A616" t="s">
        <v>1311</v>
      </c>
      <c r="B616" t="s">
        <v>1278</v>
      </c>
      <c r="C616" t="s">
        <v>1415</v>
      </c>
      <c r="D616" t="s">
        <v>1689</v>
      </c>
      <c r="E616">
        <v>2.3101799999999998E-3</v>
      </c>
      <c r="F616">
        <v>1.3926800000000001E-3</v>
      </c>
      <c r="G616">
        <v>1.40267E-3</v>
      </c>
      <c r="H616">
        <v>1.01713E-3</v>
      </c>
      <c r="I616" s="625">
        <v>7.0078600000000001E-4</v>
      </c>
      <c r="J616" s="625">
        <v>7.8845900000000003E-4</v>
      </c>
      <c r="K616">
        <v>1.02063E-3</v>
      </c>
      <c r="L616">
        <v>1.2280500000000001E-3</v>
      </c>
      <c r="M616">
        <v>1.4552E-3</v>
      </c>
      <c r="N616">
        <v>1.70513E-3</v>
      </c>
      <c r="O616">
        <v>1.8572599999999999E-3</v>
      </c>
      <c r="P616">
        <v>1.73412E-3</v>
      </c>
      <c r="Q616">
        <v>1.5988E-3</v>
      </c>
      <c r="R616">
        <v>1.4624200000000001E-3</v>
      </c>
      <c r="S616">
        <v>1.3119E-3</v>
      </c>
      <c r="T616">
        <v>1.15486E-3</v>
      </c>
      <c r="U616" s="625">
        <v>9.8605900000000007E-4</v>
      </c>
      <c r="V616" s="625">
        <v>8.2084400000000004E-4</v>
      </c>
      <c r="W616" s="625">
        <v>6.5157799999999999E-4</v>
      </c>
      <c r="X616" s="625">
        <v>4.8625300000000002E-4</v>
      </c>
      <c r="Y616" s="625">
        <v>3.28413E-4</v>
      </c>
      <c r="Z616" s="142" t="s">
        <v>1675</v>
      </c>
    </row>
    <row r="617" spans="1:26">
      <c r="A617" t="s">
        <v>1311</v>
      </c>
      <c r="B617" t="s">
        <v>1278</v>
      </c>
      <c r="C617" t="s">
        <v>1415</v>
      </c>
      <c r="D617" t="s">
        <v>1688</v>
      </c>
      <c r="E617">
        <v>4.5736800000000001E-2</v>
      </c>
      <c r="F617">
        <v>2.57071E-2</v>
      </c>
      <c r="G617">
        <v>2.6814899999999999E-2</v>
      </c>
      <c r="H617">
        <v>1.9583400000000001E-2</v>
      </c>
      <c r="I617">
        <v>1.3611099999999999E-2</v>
      </c>
      <c r="J617">
        <v>1.53139E-2</v>
      </c>
      <c r="K617">
        <v>1.9823400000000001E-2</v>
      </c>
      <c r="L617">
        <v>2.3851899999999999E-2</v>
      </c>
      <c r="M617">
        <v>2.8263900000000002E-2</v>
      </c>
      <c r="N617">
        <v>3.3118099999999998E-2</v>
      </c>
      <c r="O617">
        <v>3.6072899999999998E-2</v>
      </c>
      <c r="P617">
        <v>3.3681099999999999E-2</v>
      </c>
      <c r="Q617">
        <v>3.1052799999999998E-2</v>
      </c>
      <c r="R617">
        <v>2.8403899999999999E-2</v>
      </c>
      <c r="S617">
        <v>2.5480599999999999E-2</v>
      </c>
      <c r="T617">
        <v>2.2430499999999999E-2</v>
      </c>
      <c r="U617">
        <v>1.91518E-2</v>
      </c>
      <c r="V617">
        <v>1.5942899999999999E-2</v>
      </c>
      <c r="W617">
        <v>1.2655400000000001E-2</v>
      </c>
      <c r="X617">
        <v>9.4442999999999992E-3</v>
      </c>
      <c r="Y617">
        <v>6.3786399999999997E-3</v>
      </c>
      <c r="Z617" s="142" t="s">
        <v>1675</v>
      </c>
    </row>
    <row r="618" spans="1:26">
      <c r="A618" t="s">
        <v>1311</v>
      </c>
      <c r="B618" t="s">
        <v>1278</v>
      </c>
      <c r="C618" t="s">
        <v>1415</v>
      </c>
      <c r="D618" t="s">
        <v>1682</v>
      </c>
      <c r="E618" s="625">
        <v>3.3473200000000003E-5</v>
      </c>
      <c r="F618" s="625">
        <v>2.1067600000000001E-5</v>
      </c>
      <c r="G618" s="625">
        <v>2.2729199999999999E-5</v>
      </c>
      <c r="H618" s="625">
        <v>1.77186E-5</v>
      </c>
      <c r="I618" s="625">
        <v>1.2520200000000001E-5</v>
      </c>
      <c r="J618" s="625">
        <v>1.40865E-5</v>
      </c>
      <c r="K618" s="625">
        <v>1.82345E-5</v>
      </c>
      <c r="L618" s="625">
        <v>2.19402E-5</v>
      </c>
      <c r="M618" s="625">
        <v>2.5998499999999998E-5</v>
      </c>
      <c r="N618" s="625">
        <v>3.0463700000000001E-5</v>
      </c>
      <c r="O618" s="625">
        <v>3.3181700000000001E-5</v>
      </c>
      <c r="P618" s="625">
        <v>3.0981500000000001E-5</v>
      </c>
      <c r="Q618" s="625">
        <v>2.8563899999999999E-5</v>
      </c>
      <c r="R618" s="625">
        <v>2.61274E-5</v>
      </c>
      <c r="S618" s="625">
        <v>2.3438399999999999E-5</v>
      </c>
      <c r="T618" s="625">
        <v>2.06327E-5</v>
      </c>
      <c r="U618" s="625">
        <v>1.76168E-5</v>
      </c>
      <c r="V618" s="625">
        <v>1.46651E-5</v>
      </c>
      <c r="W618" s="625">
        <v>1.1640999999999999E-5</v>
      </c>
      <c r="X618" s="625">
        <v>8.6873500000000008E-6</v>
      </c>
      <c r="Y618" s="625">
        <v>5.8673900000000001E-6</v>
      </c>
      <c r="Z618" s="142" t="s">
        <v>1675</v>
      </c>
    </row>
    <row r="619" spans="1:26">
      <c r="A619" t="s">
        <v>1311</v>
      </c>
      <c r="B619" t="s">
        <v>1278</v>
      </c>
      <c r="C619" t="s">
        <v>1415</v>
      </c>
      <c r="D619" t="s">
        <v>1681</v>
      </c>
      <c r="E619" s="625">
        <v>2.8285000000000002E-4</v>
      </c>
      <c r="F619" s="625">
        <v>1.6296299999999999E-4</v>
      </c>
      <c r="G619" s="625">
        <v>1.7115899999999999E-4</v>
      </c>
      <c r="H619" s="625">
        <v>1.2656599999999999E-4</v>
      </c>
      <c r="I619" s="625">
        <v>8.9432900000000002E-5</v>
      </c>
      <c r="J619" s="625">
        <v>1.00621E-4</v>
      </c>
      <c r="K619" s="625">
        <v>1.3025100000000001E-4</v>
      </c>
      <c r="L619" s="625">
        <v>1.5672099999999999E-4</v>
      </c>
      <c r="M619" s="625">
        <v>1.8571000000000001E-4</v>
      </c>
      <c r="N619" s="625">
        <v>2.17605E-4</v>
      </c>
      <c r="O619" s="625">
        <v>2.3702E-4</v>
      </c>
      <c r="P619" s="625">
        <v>2.2130399999999999E-4</v>
      </c>
      <c r="Q619" s="625">
        <v>2.0403500000000001E-4</v>
      </c>
      <c r="R619" s="625">
        <v>1.8662999999999999E-4</v>
      </c>
      <c r="S619" s="625">
        <v>1.67422E-4</v>
      </c>
      <c r="T619" s="625">
        <v>1.47381E-4</v>
      </c>
      <c r="U619" s="625">
        <v>1.2583900000000001E-4</v>
      </c>
      <c r="V619" s="625">
        <v>1.0475399999999999E-4</v>
      </c>
      <c r="W619" s="625">
        <v>8.3152999999999995E-5</v>
      </c>
      <c r="X619" s="625">
        <v>6.20546E-5</v>
      </c>
      <c r="Y619" s="625">
        <v>4.19114E-5</v>
      </c>
      <c r="Z619" s="142" t="s">
        <v>1675</v>
      </c>
    </row>
    <row r="620" spans="1:26">
      <c r="A620" t="s">
        <v>1311</v>
      </c>
      <c r="B620" t="s">
        <v>1278</v>
      </c>
      <c r="C620" t="s">
        <v>1415</v>
      </c>
      <c r="D620" t="s">
        <v>1680</v>
      </c>
      <c r="E620">
        <v>6.2227000000000003E-3</v>
      </c>
      <c r="F620">
        <v>3.58289E-3</v>
      </c>
      <c r="G620">
        <v>3.7054800000000001E-3</v>
      </c>
      <c r="H620">
        <v>2.6951599999999998E-3</v>
      </c>
      <c r="I620">
        <v>1.8638800000000001E-3</v>
      </c>
      <c r="J620">
        <v>2.0970699999999999E-3</v>
      </c>
      <c r="K620">
        <v>2.7145799999999999E-3</v>
      </c>
      <c r="L620">
        <v>3.2662400000000001E-3</v>
      </c>
      <c r="M620">
        <v>3.8704099999999999E-3</v>
      </c>
      <c r="N620">
        <v>4.5351499999999999E-3</v>
      </c>
      <c r="O620">
        <v>4.9397699999999996E-3</v>
      </c>
      <c r="P620">
        <v>4.6122300000000001E-3</v>
      </c>
      <c r="Q620">
        <v>4.2523200000000004E-3</v>
      </c>
      <c r="R620">
        <v>3.8895900000000001E-3</v>
      </c>
      <c r="S620">
        <v>3.48928E-3</v>
      </c>
      <c r="T620">
        <v>3.0715899999999999E-3</v>
      </c>
      <c r="U620">
        <v>2.62262E-3</v>
      </c>
      <c r="V620">
        <v>2.1832000000000002E-3</v>
      </c>
      <c r="W620">
        <v>1.7330100000000001E-3</v>
      </c>
      <c r="X620">
        <v>1.2932900000000001E-3</v>
      </c>
      <c r="Y620" s="625">
        <v>8.7348099999999995E-4</v>
      </c>
      <c r="Z620" s="142" t="s">
        <v>1675</v>
      </c>
    </row>
    <row r="621" spans="1:26">
      <c r="A621" t="s">
        <v>1311</v>
      </c>
      <c r="B621" t="s">
        <v>1278</v>
      </c>
      <c r="C621" t="s">
        <v>1415</v>
      </c>
      <c r="D621" t="s">
        <v>1679</v>
      </c>
      <c r="E621" s="625">
        <v>4.0616900000000001E-4</v>
      </c>
      <c r="F621" s="625">
        <v>2.3505299999999999E-4</v>
      </c>
      <c r="G621" s="625">
        <v>2.4650200000000001E-4</v>
      </c>
      <c r="H621" s="625">
        <v>1.8184000000000001E-4</v>
      </c>
      <c r="I621" s="625">
        <v>1.2853100000000001E-4</v>
      </c>
      <c r="J621" s="625">
        <v>1.44611E-4</v>
      </c>
      <c r="K621" s="625">
        <v>1.8719400000000001E-4</v>
      </c>
      <c r="L621" s="625">
        <v>2.25236E-4</v>
      </c>
      <c r="M621" s="625">
        <v>2.6689900000000002E-4</v>
      </c>
      <c r="N621" s="625">
        <v>3.1273899999999997E-4</v>
      </c>
      <c r="O621" s="625">
        <v>3.4064099999999998E-4</v>
      </c>
      <c r="P621" s="625">
        <v>3.1805400000000001E-4</v>
      </c>
      <c r="Q621" s="625">
        <v>2.9323499999999998E-4</v>
      </c>
      <c r="R621" s="625">
        <v>2.6822199999999998E-4</v>
      </c>
      <c r="S621" s="625">
        <v>2.40616E-4</v>
      </c>
      <c r="T621" s="625">
        <v>2.1181300000000001E-4</v>
      </c>
      <c r="U621" s="625">
        <v>1.80853E-4</v>
      </c>
      <c r="V621" s="625">
        <v>1.5055099999999999E-4</v>
      </c>
      <c r="W621" s="625">
        <v>1.19506E-4</v>
      </c>
      <c r="X621" s="625">
        <v>8.9183699999999998E-5</v>
      </c>
      <c r="Y621" s="625">
        <v>6.02342E-5</v>
      </c>
      <c r="Z621" s="142" t="s">
        <v>1675</v>
      </c>
    </row>
    <row r="622" spans="1:26">
      <c r="A622" t="s">
        <v>1311</v>
      </c>
      <c r="B622" t="s">
        <v>1278</v>
      </c>
      <c r="C622" t="s">
        <v>1415</v>
      </c>
      <c r="D622" t="s">
        <v>1678</v>
      </c>
      <c r="E622">
        <v>1.9876899999999999E-3</v>
      </c>
      <c r="F622">
        <v>1.1554E-3</v>
      </c>
      <c r="G622">
        <v>1.2135099999999999E-3</v>
      </c>
      <c r="H622" s="625">
        <v>8.8237299999999999E-4</v>
      </c>
      <c r="I622" s="625">
        <v>6.1000300000000002E-4</v>
      </c>
      <c r="J622" s="625">
        <v>6.86318E-4</v>
      </c>
      <c r="K622" s="625">
        <v>8.8841500000000004E-4</v>
      </c>
      <c r="L622">
        <v>1.0689600000000001E-3</v>
      </c>
      <c r="M622">
        <v>1.26669E-3</v>
      </c>
      <c r="N622">
        <v>1.48424E-3</v>
      </c>
      <c r="O622">
        <v>1.61667E-3</v>
      </c>
      <c r="P622">
        <v>1.50947E-3</v>
      </c>
      <c r="Q622">
        <v>1.39168E-3</v>
      </c>
      <c r="R622">
        <v>1.27297E-3</v>
      </c>
      <c r="S622">
        <v>1.1419500000000001E-3</v>
      </c>
      <c r="T622">
        <v>1.00526E-3</v>
      </c>
      <c r="U622" s="625">
        <v>8.5831999999999998E-4</v>
      </c>
      <c r="V622" s="625">
        <v>7.1450699999999997E-4</v>
      </c>
      <c r="W622" s="625">
        <v>5.6716999999999998E-4</v>
      </c>
      <c r="X622" s="625">
        <v>4.2326100000000003E-4</v>
      </c>
      <c r="Y622" s="625">
        <v>2.8586900000000001E-4</v>
      </c>
      <c r="Z622" s="142" t="s">
        <v>1675</v>
      </c>
    </row>
    <row r="623" spans="1:26">
      <c r="A623" t="s">
        <v>1311</v>
      </c>
      <c r="B623" t="s">
        <v>1278</v>
      </c>
      <c r="C623" t="s">
        <v>1415</v>
      </c>
      <c r="D623" t="s">
        <v>1676</v>
      </c>
      <c r="E623" s="625">
        <v>1.57594E-4</v>
      </c>
      <c r="F623" s="625">
        <v>9.0797099999999998E-5</v>
      </c>
      <c r="G623" s="625">
        <v>9.5363699999999996E-5</v>
      </c>
      <c r="H623" s="625">
        <v>7.0518000000000005E-5</v>
      </c>
      <c r="I623" s="625">
        <v>4.98288E-5</v>
      </c>
      <c r="J623" s="625">
        <v>5.6062700000000001E-5</v>
      </c>
      <c r="K623" s="625">
        <v>7.2571300000000001E-5</v>
      </c>
      <c r="L623" s="625">
        <v>8.7319300000000003E-5</v>
      </c>
      <c r="M623" s="625">
        <v>1.03471E-4</v>
      </c>
      <c r="N623" s="625">
        <v>1.21242E-4</v>
      </c>
      <c r="O623" s="625">
        <v>1.3205899999999999E-4</v>
      </c>
      <c r="P623" s="625">
        <v>1.2330300000000001E-4</v>
      </c>
      <c r="Q623" s="625">
        <v>1.13681E-4</v>
      </c>
      <c r="R623" s="625">
        <v>1.03984E-4</v>
      </c>
      <c r="S623" s="625">
        <v>9.3281899999999999E-5</v>
      </c>
      <c r="T623" s="625">
        <v>8.2115599999999997E-5</v>
      </c>
      <c r="U623" s="625">
        <v>7.0112900000000004E-5</v>
      </c>
      <c r="V623" s="625">
        <v>5.8365400000000002E-5</v>
      </c>
      <c r="W623" s="625">
        <v>4.6329999999999999E-5</v>
      </c>
      <c r="X623" s="625">
        <v>3.4574599999999999E-5</v>
      </c>
      <c r="Y623" s="625">
        <v>2.3351500000000002E-5</v>
      </c>
      <c r="Z623" s="142" t="s">
        <v>1675</v>
      </c>
    </row>
    <row r="624" spans="1:26">
      <c r="A624" t="s">
        <v>1311</v>
      </c>
      <c r="B624" t="s">
        <v>1278</v>
      </c>
      <c r="C624" t="s">
        <v>1414</v>
      </c>
      <c r="D624" t="s">
        <v>1690</v>
      </c>
      <c r="E624" s="625">
        <v>7.0254200000000001E-4</v>
      </c>
      <c r="F624" s="625">
        <v>4.8154300000000002E-4</v>
      </c>
      <c r="G624" s="625">
        <v>4.4654900000000002E-4</v>
      </c>
      <c r="H624" s="625">
        <v>3.7069799999999998E-4</v>
      </c>
      <c r="I624" s="625">
        <v>2.6583800000000001E-4</v>
      </c>
      <c r="J624" s="625">
        <v>3.0349499999999998E-4</v>
      </c>
      <c r="K624" s="625">
        <v>3.9906300000000001E-4</v>
      </c>
      <c r="L624" s="625">
        <v>4.9523000000000004E-4</v>
      </c>
      <c r="M624" s="625">
        <v>5.92663E-4</v>
      </c>
      <c r="N624" s="625">
        <v>6.8761099999999997E-4</v>
      </c>
      <c r="O624" s="625">
        <v>7.4457199999999999E-4</v>
      </c>
      <c r="P624" s="625">
        <v>6.9471300000000001E-4</v>
      </c>
      <c r="Q624" s="625">
        <v>6.4086600000000003E-4</v>
      </c>
      <c r="R624" s="625">
        <v>5.8799299999999998E-4</v>
      </c>
      <c r="S624" s="625">
        <v>5.3124800000000001E-4</v>
      </c>
      <c r="T624" s="625">
        <v>4.7326399999999999E-4</v>
      </c>
      <c r="U624" s="625">
        <v>4.1211299999999998E-4</v>
      </c>
      <c r="V624" s="625">
        <v>3.5414799999999998E-4</v>
      </c>
      <c r="W624" s="625">
        <v>2.9544800000000002E-4</v>
      </c>
      <c r="X624" s="625">
        <v>2.3909800000000001E-4</v>
      </c>
      <c r="Y624" s="625">
        <v>1.8643500000000001E-4</v>
      </c>
      <c r="Z624" s="142" t="s">
        <v>1675</v>
      </c>
    </row>
    <row r="625" spans="1:26">
      <c r="A625" t="s">
        <v>1311</v>
      </c>
      <c r="B625" t="s">
        <v>1278</v>
      </c>
      <c r="C625" t="s">
        <v>1414</v>
      </c>
      <c r="D625" t="s">
        <v>1689</v>
      </c>
      <c r="E625">
        <v>2.7883199999999999E-3</v>
      </c>
      <c r="F625">
        <v>2.0103399999999998E-3</v>
      </c>
      <c r="G625">
        <v>1.7876999999999999E-3</v>
      </c>
      <c r="H625">
        <v>1.46021E-3</v>
      </c>
      <c r="I625">
        <v>1.0267399999999999E-3</v>
      </c>
      <c r="J625">
        <v>1.1721800000000001E-3</v>
      </c>
      <c r="K625">
        <v>1.5412799999999999E-3</v>
      </c>
      <c r="L625">
        <v>1.91271E-3</v>
      </c>
      <c r="M625">
        <v>2.2890200000000001E-3</v>
      </c>
      <c r="N625">
        <v>2.6557299999999998E-3</v>
      </c>
      <c r="O625">
        <v>2.87573E-3</v>
      </c>
      <c r="P625">
        <v>2.68316E-3</v>
      </c>
      <c r="Q625">
        <v>2.4751899999999999E-3</v>
      </c>
      <c r="R625">
        <v>2.2709800000000001E-3</v>
      </c>
      <c r="S625">
        <v>2.0518200000000002E-3</v>
      </c>
      <c r="T625">
        <v>1.8278700000000001E-3</v>
      </c>
      <c r="U625">
        <v>1.59169E-3</v>
      </c>
      <c r="V625">
        <v>1.3678099999999999E-3</v>
      </c>
      <c r="W625">
        <v>1.1410999999999999E-3</v>
      </c>
      <c r="X625" s="625">
        <v>9.2345700000000003E-4</v>
      </c>
      <c r="Y625" s="625">
        <v>7.2006000000000001E-4</v>
      </c>
      <c r="Z625" s="142" t="s">
        <v>1675</v>
      </c>
    </row>
    <row r="626" spans="1:26">
      <c r="A626" t="s">
        <v>1311</v>
      </c>
      <c r="B626" t="s">
        <v>1278</v>
      </c>
      <c r="C626" t="s">
        <v>1414</v>
      </c>
      <c r="D626" t="s">
        <v>1688</v>
      </c>
      <c r="E626">
        <v>5.5203099999999998E-2</v>
      </c>
      <c r="F626">
        <v>3.7108299999999997E-2</v>
      </c>
      <c r="G626">
        <v>3.41756E-2</v>
      </c>
      <c r="H626">
        <v>2.8114299999999998E-2</v>
      </c>
      <c r="I626">
        <v>1.9941899999999999E-2</v>
      </c>
      <c r="J626">
        <v>2.2766700000000001E-2</v>
      </c>
      <c r="K626">
        <v>2.9935699999999999E-2</v>
      </c>
      <c r="L626">
        <v>3.7149799999999997E-2</v>
      </c>
      <c r="M626">
        <v>4.4458699999999997E-2</v>
      </c>
      <c r="N626">
        <v>5.1581200000000001E-2</v>
      </c>
      <c r="O626">
        <v>5.58542E-2</v>
      </c>
      <c r="P626">
        <v>5.2114000000000001E-2</v>
      </c>
      <c r="Q626">
        <v>4.8074699999999998E-2</v>
      </c>
      <c r="R626">
        <v>4.4108399999999999E-2</v>
      </c>
      <c r="S626">
        <v>3.9851699999999997E-2</v>
      </c>
      <c r="T626">
        <v>3.5501999999999999E-2</v>
      </c>
      <c r="U626">
        <v>3.09147E-2</v>
      </c>
      <c r="V626">
        <v>2.65665E-2</v>
      </c>
      <c r="W626">
        <v>2.2163100000000002E-2</v>
      </c>
      <c r="X626">
        <v>1.7935900000000001E-2</v>
      </c>
      <c r="Y626">
        <v>1.39854E-2</v>
      </c>
      <c r="Z626" s="142" t="s">
        <v>1675</v>
      </c>
    </row>
    <row r="627" spans="1:26">
      <c r="A627" t="s">
        <v>1311</v>
      </c>
      <c r="B627" t="s">
        <v>1278</v>
      </c>
      <c r="C627" t="s">
        <v>1414</v>
      </c>
      <c r="D627" t="s">
        <v>1682</v>
      </c>
      <c r="E627" s="625">
        <v>4.0401200000000002E-5</v>
      </c>
      <c r="F627" s="625">
        <v>3.0411100000000001E-5</v>
      </c>
      <c r="G627" s="625">
        <v>2.8968399999999999E-5</v>
      </c>
      <c r="H627" s="625">
        <v>2.5437200000000001E-5</v>
      </c>
      <c r="I627" s="625">
        <v>1.8343599999999998E-5</v>
      </c>
      <c r="J627" s="625">
        <v>2.0942E-5</v>
      </c>
      <c r="K627" s="625">
        <v>2.7536399999999999E-5</v>
      </c>
      <c r="L627" s="625">
        <v>3.4172199999999998E-5</v>
      </c>
      <c r="M627" s="625">
        <v>4.0895400000000002E-5</v>
      </c>
      <c r="N627" s="625">
        <v>4.7447000000000002E-5</v>
      </c>
      <c r="O627" s="625">
        <v>5.1377500000000001E-5</v>
      </c>
      <c r="P627" s="625">
        <v>4.7937099999999999E-5</v>
      </c>
      <c r="Q627" s="625">
        <v>4.4221499999999997E-5</v>
      </c>
      <c r="R627" s="625">
        <v>4.05731E-5</v>
      </c>
      <c r="S627" s="625">
        <v>3.6657599999999999E-5</v>
      </c>
      <c r="T627" s="625">
        <v>3.2656500000000001E-5</v>
      </c>
      <c r="U627" s="625">
        <v>2.8436899999999999E-5</v>
      </c>
      <c r="V627" s="625">
        <v>2.44372E-5</v>
      </c>
      <c r="W627" s="625">
        <v>2.0386699999999999E-5</v>
      </c>
      <c r="X627" s="625">
        <v>1.6498400000000001E-5</v>
      </c>
      <c r="Y627" s="625">
        <v>1.28645E-5</v>
      </c>
      <c r="Z627" s="142" t="s">
        <v>1675</v>
      </c>
    </row>
    <row r="628" spans="1:26">
      <c r="A628" t="s">
        <v>1311</v>
      </c>
      <c r="B628" t="s">
        <v>1278</v>
      </c>
      <c r="C628" t="s">
        <v>1414</v>
      </c>
      <c r="D628" t="s">
        <v>1681</v>
      </c>
      <c r="E628" s="625">
        <v>3.4139199999999999E-4</v>
      </c>
      <c r="F628" s="625">
        <v>2.3523700000000001E-4</v>
      </c>
      <c r="G628" s="625">
        <v>2.18142E-4</v>
      </c>
      <c r="H628" s="625">
        <v>1.817E-4</v>
      </c>
      <c r="I628" s="625">
        <v>1.3103E-4</v>
      </c>
      <c r="J628" s="625">
        <v>1.49591E-4</v>
      </c>
      <c r="K628" s="625">
        <v>1.9669500000000001E-4</v>
      </c>
      <c r="L628" s="625">
        <v>2.4409599999999999E-4</v>
      </c>
      <c r="M628" s="625">
        <v>2.9211999999999999E-4</v>
      </c>
      <c r="N628" s="625">
        <v>3.3891900000000003E-4</v>
      </c>
      <c r="O628" s="625">
        <v>3.6699399999999999E-4</v>
      </c>
      <c r="P628" s="625">
        <v>3.42419E-4</v>
      </c>
      <c r="Q628" s="625">
        <v>3.1587899999999998E-4</v>
      </c>
      <c r="R628" s="625">
        <v>2.8981800000000001E-4</v>
      </c>
      <c r="S628" s="625">
        <v>2.6184899999999998E-4</v>
      </c>
      <c r="T628" s="625">
        <v>2.3326900000000001E-4</v>
      </c>
      <c r="U628" s="625">
        <v>2.0312800000000001E-4</v>
      </c>
      <c r="V628" s="625">
        <v>1.7455699999999999E-4</v>
      </c>
      <c r="W628" s="625">
        <v>1.4562399999999999E-4</v>
      </c>
      <c r="X628" s="625">
        <v>1.1785E-4</v>
      </c>
      <c r="Y628" s="625">
        <v>9.1892500000000002E-5</v>
      </c>
      <c r="Z628" s="142" t="s">
        <v>1675</v>
      </c>
    </row>
    <row r="629" spans="1:26">
      <c r="A629" t="s">
        <v>1311</v>
      </c>
      <c r="B629" t="s">
        <v>1278</v>
      </c>
      <c r="C629" t="s">
        <v>1414</v>
      </c>
      <c r="D629" t="s">
        <v>1680</v>
      </c>
      <c r="E629">
        <v>7.5106299999999999E-3</v>
      </c>
      <c r="F629">
        <v>5.17191E-3</v>
      </c>
      <c r="G629">
        <v>4.7226400000000002E-3</v>
      </c>
      <c r="H629">
        <v>3.8692100000000001E-3</v>
      </c>
      <c r="I629">
        <v>2.7308100000000002E-3</v>
      </c>
      <c r="J629">
        <v>3.11765E-3</v>
      </c>
      <c r="K629">
        <v>4.0993599999999998E-3</v>
      </c>
      <c r="L629">
        <v>5.0872399999999998E-3</v>
      </c>
      <c r="M629">
        <v>6.0881099999999999E-3</v>
      </c>
      <c r="N629">
        <v>7.0634599999999997E-3</v>
      </c>
      <c r="O629">
        <v>7.6485900000000002E-3</v>
      </c>
      <c r="P629">
        <v>7.1364200000000001E-3</v>
      </c>
      <c r="Q629">
        <v>6.5832699999999996E-3</v>
      </c>
      <c r="R629">
        <v>6.0401400000000003E-3</v>
      </c>
      <c r="S629">
        <v>5.4572300000000004E-3</v>
      </c>
      <c r="T629">
        <v>4.8615899999999998E-3</v>
      </c>
      <c r="U629">
        <v>4.23341E-3</v>
      </c>
      <c r="V629">
        <v>3.6379799999999999E-3</v>
      </c>
      <c r="W629">
        <v>3.0349800000000001E-3</v>
      </c>
      <c r="X629">
        <v>2.45612E-3</v>
      </c>
      <c r="Y629">
        <v>1.91515E-3</v>
      </c>
      <c r="Z629" s="142" t="s">
        <v>1675</v>
      </c>
    </row>
    <row r="630" spans="1:26">
      <c r="A630" t="s">
        <v>1311</v>
      </c>
      <c r="B630" t="s">
        <v>1278</v>
      </c>
      <c r="C630" t="s">
        <v>1414</v>
      </c>
      <c r="D630" t="s">
        <v>1679</v>
      </c>
      <c r="E630" s="625">
        <v>4.90235E-4</v>
      </c>
      <c r="F630" s="625">
        <v>3.3929799999999998E-4</v>
      </c>
      <c r="G630" s="625">
        <v>3.1416700000000002E-4</v>
      </c>
      <c r="H630" s="625">
        <v>2.6105300000000002E-4</v>
      </c>
      <c r="I630" s="625">
        <v>1.88314E-4</v>
      </c>
      <c r="J630" s="625">
        <v>2.1498900000000001E-4</v>
      </c>
      <c r="K630" s="625">
        <v>2.82687E-4</v>
      </c>
      <c r="L630" s="625">
        <v>3.5081000000000001E-4</v>
      </c>
      <c r="M630" s="625">
        <v>4.1982899999999998E-4</v>
      </c>
      <c r="N630" s="625">
        <v>4.87088E-4</v>
      </c>
      <c r="O630" s="625">
        <v>5.2743799999999997E-4</v>
      </c>
      <c r="P630" s="625">
        <v>4.9211899999999995E-4</v>
      </c>
      <c r="Q630" s="625">
        <v>4.5397500000000002E-4</v>
      </c>
      <c r="R630" s="625">
        <v>4.1652099999999999E-4</v>
      </c>
      <c r="S630" s="625">
        <v>3.7632399999999998E-4</v>
      </c>
      <c r="T630" s="625">
        <v>3.3524899999999997E-4</v>
      </c>
      <c r="U630" s="625">
        <v>2.9193099999999999E-4</v>
      </c>
      <c r="V630" s="625">
        <v>2.50871E-4</v>
      </c>
      <c r="W630" s="625">
        <v>2.0928799999999999E-4</v>
      </c>
      <c r="X630" s="625">
        <v>1.69371E-4</v>
      </c>
      <c r="Y630" s="625">
        <v>1.3206599999999999E-4</v>
      </c>
      <c r="Z630" s="142" t="s">
        <v>1675</v>
      </c>
    </row>
    <row r="631" spans="1:26">
      <c r="A631" t="s">
        <v>1311</v>
      </c>
      <c r="B631" t="s">
        <v>1278</v>
      </c>
      <c r="C631" t="s">
        <v>1414</v>
      </c>
      <c r="D631" t="s">
        <v>1678</v>
      </c>
      <c r="E631">
        <v>2.39909E-3</v>
      </c>
      <c r="F631">
        <v>1.6678299999999999E-3</v>
      </c>
      <c r="G631">
        <v>1.5466200000000001E-3</v>
      </c>
      <c r="H631">
        <v>1.2667500000000001E-3</v>
      </c>
      <c r="I631" s="625">
        <v>8.9372699999999998E-4</v>
      </c>
      <c r="J631">
        <v>1.0203300000000001E-3</v>
      </c>
      <c r="K631">
        <v>1.34162E-3</v>
      </c>
      <c r="L631">
        <v>1.66493E-3</v>
      </c>
      <c r="M631">
        <v>1.99249E-3</v>
      </c>
      <c r="N631">
        <v>2.3116999999999999E-3</v>
      </c>
      <c r="O631">
        <v>2.5031900000000002E-3</v>
      </c>
      <c r="P631">
        <v>2.3355699999999999E-3</v>
      </c>
      <c r="Q631">
        <v>2.1545399999999999E-3</v>
      </c>
      <c r="R631">
        <v>1.97679E-3</v>
      </c>
      <c r="S631">
        <v>1.7860199999999999E-3</v>
      </c>
      <c r="T631">
        <v>1.5910799999999999E-3</v>
      </c>
      <c r="U631">
        <v>1.3854900000000001E-3</v>
      </c>
      <c r="V631">
        <v>1.1906200000000001E-3</v>
      </c>
      <c r="W631" s="625">
        <v>9.9327300000000003E-4</v>
      </c>
      <c r="X631" s="625">
        <v>8.0382700000000001E-4</v>
      </c>
      <c r="Y631" s="625">
        <v>6.2677999999999996E-4</v>
      </c>
      <c r="Z631" s="142" t="s">
        <v>1675</v>
      </c>
    </row>
    <row r="632" spans="1:26">
      <c r="A632" t="s">
        <v>1311</v>
      </c>
      <c r="B632" t="s">
        <v>1278</v>
      </c>
      <c r="C632" t="s">
        <v>1414</v>
      </c>
      <c r="D632" t="s">
        <v>1676</v>
      </c>
      <c r="E632" s="625">
        <v>1.9021199999999999E-4</v>
      </c>
      <c r="F632" s="625">
        <v>1.31066E-4</v>
      </c>
      <c r="G632" s="625">
        <v>1.2154099999999999E-4</v>
      </c>
      <c r="H632" s="625">
        <v>1.0123700000000001E-4</v>
      </c>
      <c r="I632" s="625">
        <v>7.3005199999999997E-5</v>
      </c>
      <c r="J632" s="625">
        <v>8.33468E-5</v>
      </c>
      <c r="K632" s="625">
        <v>1.09592E-4</v>
      </c>
      <c r="L632" s="625">
        <v>1.36002E-4</v>
      </c>
      <c r="M632" s="625">
        <v>1.62759E-4</v>
      </c>
      <c r="N632" s="625">
        <v>1.88834E-4</v>
      </c>
      <c r="O632" s="625">
        <v>2.0447600000000001E-4</v>
      </c>
      <c r="P632" s="625">
        <v>1.9078399999999999E-4</v>
      </c>
      <c r="Q632" s="625">
        <v>1.7599599999999999E-4</v>
      </c>
      <c r="R632" s="625">
        <v>1.61476E-4</v>
      </c>
      <c r="S632" s="625">
        <v>1.4589299999999999E-4</v>
      </c>
      <c r="T632" s="625">
        <v>1.2996899999999999E-4</v>
      </c>
      <c r="U632" s="625">
        <v>1.13176E-4</v>
      </c>
      <c r="V632" s="625">
        <v>9.7257199999999994E-5</v>
      </c>
      <c r="W632" s="625">
        <v>8.1136699999999999E-5</v>
      </c>
      <c r="X632" s="625">
        <v>6.5661599999999995E-5</v>
      </c>
      <c r="Y632" s="625">
        <v>5.1199300000000003E-5</v>
      </c>
      <c r="Z632" s="142" t="s">
        <v>1675</v>
      </c>
    </row>
    <row r="633" spans="1:26">
      <c r="A633" t="s">
        <v>1311</v>
      </c>
      <c r="B633" t="s">
        <v>1278</v>
      </c>
      <c r="C633" t="s">
        <v>1413</v>
      </c>
      <c r="D633" t="s">
        <v>1690</v>
      </c>
      <c r="E633" s="625">
        <v>9.1192200000000001E-4</v>
      </c>
      <c r="F633" s="625">
        <v>7.6696800000000003E-4</v>
      </c>
      <c r="G633" s="625">
        <v>6.4428100000000002E-4</v>
      </c>
      <c r="H633" s="625">
        <v>5.88421E-4</v>
      </c>
      <c r="I633" s="625">
        <v>4.36549E-4</v>
      </c>
      <c r="J633" s="625">
        <v>5.3085299999999997E-4</v>
      </c>
      <c r="K633" s="625">
        <v>7.2277500000000005E-4</v>
      </c>
      <c r="L633" s="625">
        <v>8.7845999999999996E-4</v>
      </c>
      <c r="M633">
        <v>1.03458E-3</v>
      </c>
      <c r="N633">
        <v>1.18541E-3</v>
      </c>
      <c r="O633">
        <v>1.2721E-3</v>
      </c>
      <c r="P633">
        <v>1.1826899999999999E-3</v>
      </c>
      <c r="Q633">
        <v>1.0878999999999999E-3</v>
      </c>
      <c r="R633" s="625">
        <v>9.9733000000000005E-4</v>
      </c>
      <c r="S633" s="625">
        <v>9.0382699999999995E-4</v>
      </c>
      <c r="T633" s="625">
        <v>8.1101999999999997E-4</v>
      </c>
      <c r="U633" s="625">
        <v>7.1633799999999996E-4</v>
      </c>
      <c r="V633" s="625">
        <v>6.3104199999999995E-4</v>
      </c>
      <c r="W633" s="625">
        <v>5.4677700000000003E-4</v>
      </c>
      <c r="X633" s="625">
        <v>4.6884100000000001E-4</v>
      </c>
      <c r="Y633" s="625">
        <v>4.0056500000000002E-4</v>
      </c>
      <c r="Z633" s="142" t="s">
        <v>1675</v>
      </c>
    </row>
    <row r="634" spans="1:26">
      <c r="A634" t="s">
        <v>1311</v>
      </c>
      <c r="B634" t="s">
        <v>1278</v>
      </c>
      <c r="C634" t="s">
        <v>1413</v>
      </c>
      <c r="D634" t="s">
        <v>1689</v>
      </c>
      <c r="E634">
        <v>3.61933E-3</v>
      </c>
      <c r="F634">
        <v>3.20193E-3</v>
      </c>
      <c r="G634">
        <v>2.5792900000000001E-3</v>
      </c>
      <c r="H634">
        <v>2.3178399999999998E-3</v>
      </c>
      <c r="I634">
        <v>1.6860600000000001E-3</v>
      </c>
      <c r="J634">
        <v>2.0502900000000002E-3</v>
      </c>
      <c r="K634">
        <v>2.7915499999999998E-3</v>
      </c>
      <c r="L634">
        <v>3.3928399999999998E-3</v>
      </c>
      <c r="M634">
        <v>3.9958299999999997E-3</v>
      </c>
      <c r="N634">
        <v>4.5783600000000001E-3</v>
      </c>
      <c r="O634">
        <v>4.9131899999999996E-3</v>
      </c>
      <c r="P634">
        <v>4.56786E-3</v>
      </c>
      <c r="Q634">
        <v>4.2017499999999998E-3</v>
      </c>
      <c r="R634">
        <v>3.8519499999999998E-3</v>
      </c>
      <c r="S634">
        <v>3.4908199999999999E-3</v>
      </c>
      <c r="T634">
        <v>3.1323700000000002E-3</v>
      </c>
      <c r="U634">
        <v>2.7666800000000001E-3</v>
      </c>
      <c r="V634">
        <v>2.4372500000000002E-3</v>
      </c>
      <c r="W634">
        <v>2.1117900000000001E-3</v>
      </c>
      <c r="X634">
        <v>1.8107900000000001E-3</v>
      </c>
      <c r="Y634">
        <v>1.5470900000000001E-3</v>
      </c>
      <c r="Z634" s="142" t="s">
        <v>1675</v>
      </c>
    </row>
    <row r="635" spans="1:26">
      <c r="A635" t="s">
        <v>1311</v>
      </c>
      <c r="B635" t="s">
        <v>1278</v>
      </c>
      <c r="C635" t="s">
        <v>1413</v>
      </c>
      <c r="D635" t="s">
        <v>1688</v>
      </c>
      <c r="E635">
        <v>7.1655499999999997E-2</v>
      </c>
      <c r="F635">
        <v>5.9103500000000003E-2</v>
      </c>
      <c r="G635">
        <v>4.9308600000000001E-2</v>
      </c>
      <c r="H635">
        <v>4.4626800000000001E-2</v>
      </c>
      <c r="I635">
        <v>3.2747800000000001E-2</v>
      </c>
      <c r="J635">
        <v>3.9822000000000003E-2</v>
      </c>
      <c r="K635">
        <v>5.4219099999999999E-2</v>
      </c>
      <c r="L635">
        <v>6.5897800000000006E-2</v>
      </c>
      <c r="M635">
        <v>7.7609399999999995E-2</v>
      </c>
      <c r="N635">
        <v>8.8923799999999997E-2</v>
      </c>
      <c r="O635">
        <v>9.5426899999999995E-2</v>
      </c>
      <c r="P635">
        <v>8.8719800000000001E-2</v>
      </c>
      <c r="Q635">
        <v>8.1609000000000001E-2</v>
      </c>
      <c r="R635">
        <v>7.4814800000000001E-2</v>
      </c>
      <c r="S635">
        <v>6.7800700000000005E-2</v>
      </c>
      <c r="T635">
        <v>6.0838799999999998E-2</v>
      </c>
      <c r="U635">
        <v>5.3736199999999998E-2</v>
      </c>
      <c r="V635">
        <v>4.7337700000000003E-2</v>
      </c>
      <c r="W635">
        <v>4.10166E-2</v>
      </c>
      <c r="X635">
        <v>3.5170199999999999E-2</v>
      </c>
      <c r="Y635">
        <v>3.0048499999999999E-2</v>
      </c>
      <c r="Z635" s="142" t="s">
        <v>1675</v>
      </c>
    </row>
    <row r="636" spans="1:26">
      <c r="A636" t="s">
        <v>1311</v>
      </c>
      <c r="B636" t="s">
        <v>1278</v>
      </c>
      <c r="C636" t="s">
        <v>1413</v>
      </c>
      <c r="D636" t="s">
        <v>1682</v>
      </c>
      <c r="E636" s="625">
        <v>5.2442099999999997E-5</v>
      </c>
      <c r="F636" s="625">
        <v>4.8436700000000003E-5</v>
      </c>
      <c r="G636" s="625">
        <v>4.1795599999999997E-5</v>
      </c>
      <c r="H636" s="625">
        <v>4.0377299999999997E-5</v>
      </c>
      <c r="I636" s="625">
        <v>3.01231E-5</v>
      </c>
      <c r="J636" s="625">
        <v>3.6630300000000001E-5</v>
      </c>
      <c r="K636" s="625">
        <v>4.9873500000000003E-5</v>
      </c>
      <c r="L636" s="625">
        <v>6.0616099999999997E-5</v>
      </c>
      <c r="M636" s="625">
        <v>7.1389000000000004E-5</v>
      </c>
      <c r="N636" s="625">
        <v>8.1796600000000002E-5</v>
      </c>
      <c r="O636" s="625">
        <v>8.7778500000000007E-5</v>
      </c>
      <c r="P636" s="625">
        <v>8.1608999999999997E-5</v>
      </c>
      <c r="Q636" s="625">
        <v>7.50681E-5</v>
      </c>
      <c r="R636" s="625">
        <v>6.8818499999999998E-5</v>
      </c>
      <c r="S636" s="625">
        <v>6.23665E-5</v>
      </c>
      <c r="T636" s="625">
        <v>5.5962599999999998E-5</v>
      </c>
      <c r="U636" s="625">
        <v>4.9429299999999998E-5</v>
      </c>
      <c r="V636" s="625">
        <v>4.3543600000000001E-5</v>
      </c>
      <c r="W636" s="625">
        <v>3.7729099999999998E-5</v>
      </c>
      <c r="X636" s="625">
        <v>3.2351300000000003E-5</v>
      </c>
      <c r="Y636" s="625">
        <v>2.76401E-5</v>
      </c>
      <c r="Z636" s="142" t="s">
        <v>1675</v>
      </c>
    </row>
    <row r="637" spans="1:26">
      <c r="A637" t="s">
        <v>1311</v>
      </c>
      <c r="B637" t="s">
        <v>1278</v>
      </c>
      <c r="C637" t="s">
        <v>1413</v>
      </c>
      <c r="D637" t="s">
        <v>1681</v>
      </c>
      <c r="E637" s="625">
        <v>4.4313799999999998E-4</v>
      </c>
      <c r="F637" s="625">
        <v>3.74669E-4</v>
      </c>
      <c r="G637" s="625">
        <v>3.1473500000000001E-4</v>
      </c>
      <c r="H637" s="625">
        <v>2.8841899999999999E-4</v>
      </c>
      <c r="I637" s="625">
        <v>2.1517199999999999E-4</v>
      </c>
      <c r="J637" s="625">
        <v>2.61654E-4</v>
      </c>
      <c r="K637" s="625">
        <v>3.5625099999999997E-4</v>
      </c>
      <c r="L637" s="625">
        <v>4.3298700000000002E-4</v>
      </c>
      <c r="M637" s="625">
        <v>5.0993900000000005E-4</v>
      </c>
      <c r="N637" s="625">
        <v>5.8428099999999997E-4</v>
      </c>
      <c r="O637" s="625">
        <v>6.2701E-4</v>
      </c>
      <c r="P637" s="625">
        <v>5.8294100000000001E-4</v>
      </c>
      <c r="Q637" s="625">
        <v>5.36219E-4</v>
      </c>
      <c r="R637" s="625">
        <v>4.9157699999999999E-4</v>
      </c>
      <c r="S637" s="625">
        <v>4.4548999999999999E-4</v>
      </c>
      <c r="T637" s="625">
        <v>3.9974599999999998E-4</v>
      </c>
      <c r="U637" s="625">
        <v>3.53078E-4</v>
      </c>
      <c r="V637" s="625">
        <v>3.1103599999999999E-4</v>
      </c>
      <c r="W637" s="625">
        <v>2.6950299999999998E-4</v>
      </c>
      <c r="X637" s="625">
        <v>2.31089E-4</v>
      </c>
      <c r="Y637" s="625">
        <v>1.97436E-4</v>
      </c>
      <c r="Z637" s="142" t="s">
        <v>1675</v>
      </c>
    </row>
    <row r="638" spans="1:26">
      <c r="A638" t="s">
        <v>1311</v>
      </c>
      <c r="B638" t="s">
        <v>1278</v>
      </c>
      <c r="C638" t="s">
        <v>1413</v>
      </c>
      <c r="D638" t="s">
        <v>1680</v>
      </c>
      <c r="E638">
        <v>9.7490500000000004E-3</v>
      </c>
      <c r="F638">
        <v>8.2374600000000003E-3</v>
      </c>
      <c r="G638">
        <v>6.8138299999999999E-3</v>
      </c>
      <c r="H638">
        <v>6.1417299999999998E-3</v>
      </c>
      <c r="I638">
        <v>4.4844300000000002E-3</v>
      </c>
      <c r="J638">
        <v>5.4531700000000002E-3</v>
      </c>
      <c r="K638">
        <v>7.4246800000000003E-3</v>
      </c>
      <c r="L638">
        <v>9.0239499999999993E-3</v>
      </c>
      <c r="M638">
        <v>1.06277E-2</v>
      </c>
      <c r="N638">
        <v>1.21771E-2</v>
      </c>
      <c r="O638">
        <v>1.30676E-2</v>
      </c>
      <c r="P638">
        <v>1.2149200000000001E-2</v>
      </c>
      <c r="Q638">
        <v>1.11754E-2</v>
      </c>
      <c r="R638">
        <v>1.0245000000000001E-2</v>
      </c>
      <c r="S638">
        <v>9.2845299999999992E-3</v>
      </c>
      <c r="T638">
        <v>8.3311700000000006E-3</v>
      </c>
      <c r="U638">
        <v>7.3585600000000001E-3</v>
      </c>
      <c r="V638">
        <v>6.4823600000000004E-3</v>
      </c>
      <c r="W638">
        <v>5.6167500000000002E-3</v>
      </c>
      <c r="X638">
        <v>4.8161499999999999E-3</v>
      </c>
      <c r="Y638">
        <v>4.1147900000000001E-3</v>
      </c>
      <c r="Z638" s="142" t="s">
        <v>1675</v>
      </c>
    </row>
    <row r="639" spans="1:26">
      <c r="A639" t="s">
        <v>1311</v>
      </c>
      <c r="B639" t="s">
        <v>1278</v>
      </c>
      <c r="C639" t="s">
        <v>1413</v>
      </c>
      <c r="D639" t="s">
        <v>1679</v>
      </c>
      <c r="E639" s="625">
        <v>6.3634100000000001E-4</v>
      </c>
      <c r="F639" s="625">
        <v>5.4041099999999997E-4</v>
      </c>
      <c r="G639" s="625">
        <v>4.5328099999999999E-4</v>
      </c>
      <c r="H639" s="625">
        <v>4.1437800000000002E-4</v>
      </c>
      <c r="I639" s="625">
        <v>3.0924099999999998E-4</v>
      </c>
      <c r="J639" s="625">
        <v>3.7604400000000002E-4</v>
      </c>
      <c r="K639" s="625">
        <v>5.1199800000000005E-4</v>
      </c>
      <c r="L639" s="625">
        <v>6.2228100000000003E-4</v>
      </c>
      <c r="M639" s="625">
        <v>7.3287500000000002E-4</v>
      </c>
      <c r="N639" s="625">
        <v>8.3971800000000004E-4</v>
      </c>
      <c r="O639" s="625">
        <v>9.0112799999999996E-4</v>
      </c>
      <c r="P639" s="625">
        <v>8.3779199999999996E-4</v>
      </c>
      <c r="Q639" s="625">
        <v>7.7064400000000002E-4</v>
      </c>
      <c r="R639" s="625">
        <v>7.0648599999999998E-4</v>
      </c>
      <c r="S639" s="625">
        <v>6.4025099999999999E-4</v>
      </c>
      <c r="T639" s="625">
        <v>5.7450800000000005E-4</v>
      </c>
      <c r="U639" s="625">
        <v>5.0743800000000003E-4</v>
      </c>
      <c r="V639" s="625">
        <v>4.47016E-4</v>
      </c>
      <c r="W639" s="625">
        <v>3.8732399999999998E-4</v>
      </c>
      <c r="X639" s="625">
        <v>3.3211599999999998E-4</v>
      </c>
      <c r="Y639" s="625">
        <v>2.83751E-4</v>
      </c>
      <c r="Z639" s="142" t="s">
        <v>1675</v>
      </c>
    </row>
    <row r="640" spans="1:26">
      <c r="A640" t="s">
        <v>1311</v>
      </c>
      <c r="B640" t="s">
        <v>1278</v>
      </c>
      <c r="C640" t="s">
        <v>1413</v>
      </c>
      <c r="D640" t="s">
        <v>1678</v>
      </c>
      <c r="E640">
        <v>3.1140899999999999E-3</v>
      </c>
      <c r="F640">
        <v>2.6564000000000002E-3</v>
      </c>
      <c r="G640">
        <v>2.2314700000000002E-3</v>
      </c>
      <c r="H640">
        <v>2.01075E-3</v>
      </c>
      <c r="I640">
        <v>1.4676400000000001E-3</v>
      </c>
      <c r="J640">
        <v>1.78469E-3</v>
      </c>
      <c r="K640">
        <v>2.4299199999999999E-3</v>
      </c>
      <c r="L640">
        <v>2.9533099999999998E-3</v>
      </c>
      <c r="M640">
        <v>3.4781899999999999E-3</v>
      </c>
      <c r="N640">
        <v>3.98526E-3</v>
      </c>
      <c r="O640">
        <v>4.2767100000000004E-3</v>
      </c>
      <c r="P640">
        <v>3.9761199999999997E-3</v>
      </c>
      <c r="Q640">
        <v>3.6574400000000001E-3</v>
      </c>
      <c r="R640">
        <v>3.3529499999999999E-3</v>
      </c>
      <c r="S640">
        <v>3.0385999999999998E-3</v>
      </c>
      <c r="T640">
        <v>2.7265900000000001E-3</v>
      </c>
      <c r="U640">
        <v>2.4082700000000001E-3</v>
      </c>
      <c r="V640">
        <v>2.1215100000000001E-3</v>
      </c>
      <c r="W640">
        <v>1.83822E-3</v>
      </c>
      <c r="X640">
        <v>1.57621E-3</v>
      </c>
      <c r="Y640">
        <v>1.3466699999999999E-3</v>
      </c>
      <c r="Z640" s="142" t="s">
        <v>1675</v>
      </c>
    </row>
    <row r="641" spans="1:26">
      <c r="A641" t="s">
        <v>1311</v>
      </c>
      <c r="B641" t="s">
        <v>1278</v>
      </c>
      <c r="C641" t="s">
        <v>1413</v>
      </c>
      <c r="D641" t="s">
        <v>1676</v>
      </c>
      <c r="E641" s="625">
        <v>2.46901E-4</v>
      </c>
      <c r="F641" s="625">
        <v>2.0875200000000001E-4</v>
      </c>
      <c r="G641" s="625">
        <v>1.7536E-4</v>
      </c>
      <c r="H641" s="625">
        <v>1.6069700000000001E-4</v>
      </c>
      <c r="I641" s="625">
        <v>1.19886E-4</v>
      </c>
      <c r="J641" s="625">
        <v>1.4578400000000001E-4</v>
      </c>
      <c r="K641" s="625">
        <v>1.9849099999999999E-4</v>
      </c>
      <c r="L641" s="625">
        <v>2.4124500000000001E-4</v>
      </c>
      <c r="M641" s="625">
        <v>2.8412000000000001E-4</v>
      </c>
      <c r="N641" s="625">
        <v>3.2554099999999999E-4</v>
      </c>
      <c r="O641" s="625">
        <v>3.4934799999999998E-4</v>
      </c>
      <c r="P641" s="625">
        <v>3.2479399999999999E-4</v>
      </c>
      <c r="Q641" s="625">
        <v>2.98762E-4</v>
      </c>
      <c r="R641" s="625">
        <v>2.7389E-4</v>
      </c>
      <c r="S641" s="625">
        <v>2.4821199999999999E-4</v>
      </c>
      <c r="T641" s="625">
        <v>2.2272500000000001E-4</v>
      </c>
      <c r="U641" s="625">
        <v>1.9672299999999999E-4</v>
      </c>
      <c r="V641" s="625">
        <v>1.73299E-4</v>
      </c>
      <c r="W641" s="625">
        <v>1.5015699999999999E-4</v>
      </c>
      <c r="X641" s="625">
        <v>1.2875399999999999E-4</v>
      </c>
      <c r="Y641" s="625">
        <v>1.10004E-4</v>
      </c>
      <c r="Z641" s="142" t="s">
        <v>1675</v>
      </c>
    </row>
    <row r="642" spans="1:26">
      <c r="A642" t="s">
        <v>1311</v>
      </c>
      <c r="B642" t="s">
        <v>1278</v>
      </c>
      <c r="C642" t="s">
        <v>1412</v>
      </c>
      <c r="D642" t="s">
        <v>1690</v>
      </c>
      <c r="E642">
        <v>4.3435099999999997E-2</v>
      </c>
      <c r="F642">
        <v>5.7545899999999997E-2</v>
      </c>
      <c r="G642">
        <v>5.9207599999999999E-2</v>
      </c>
      <c r="H642">
        <v>7.0015099999999997E-2</v>
      </c>
      <c r="I642">
        <v>7.2025500000000006E-2</v>
      </c>
      <c r="J642">
        <v>5.926E-2</v>
      </c>
      <c r="K642">
        <v>4.4164799999999997E-2</v>
      </c>
      <c r="L642">
        <v>3.8596699999999998E-2</v>
      </c>
      <c r="M642">
        <v>3.3810399999999997E-2</v>
      </c>
      <c r="N642">
        <v>2.9497499999999999E-2</v>
      </c>
      <c r="O642">
        <v>2.5563200000000001E-2</v>
      </c>
      <c r="P642">
        <v>2.3297399999999999E-2</v>
      </c>
      <c r="Q642">
        <v>2.1184499999999998E-2</v>
      </c>
      <c r="R642">
        <v>1.9181799999999999E-2</v>
      </c>
      <c r="S642">
        <v>1.7316100000000001E-2</v>
      </c>
      <c r="T642">
        <v>1.5477400000000001E-2</v>
      </c>
      <c r="U642">
        <v>1.3667500000000001E-2</v>
      </c>
      <c r="V642">
        <v>1.19375E-2</v>
      </c>
      <c r="W642">
        <v>1.03001E-2</v>
      </c>
      <c r="X642">
        <v>8.8728599999999998E-3</v>
      </c>
      <c r="Y642">
        <v>7.9072099999999996E-3</v>
      </c>
      <c r="Z642" s="142" t="s">
        <v>1675</v>
      </c>
    </row>
    <row r="643" spans="1:26">
      <c r="A643" t="s">
        <v>1311</v>
      </c>
      <c r="B643" t="s">
        <v>1278</v>
      </c>
      <c r="C643" t="s">
        <v>1412</v>
      </c>
      <c r="D643" t="s">
        <v>1689</v>
      </c>
      <c r="E643">
        <v>0.17238999999999999</v>
      </c>
      <c r="F643">
        <v>0.24024200000000001</v>
      </c>
      <c r="G643">
        <v>0.23702999999999999</v>
      </c>
      <c r="H643">
        <v>0.27579500000000001</v>
      </c>
      <c r="I643">
        <v>0.27818100000000001</v>
      </c>
      <c r="J643">
        <v>0.227766</v>
      </c>
      <c r="K643">
        <v>0.16977800000000001</v>
      </c>
      <c r="L643">
        <v>0.16047</v>
      </c>
      <c r="M643">
        <v>0.15304899999999999</v>
      </c>
      <c r="N643">
        <v>0.146534</v>
      </c>
      <c r="O643">
        <v>0.14069599999999999</v>
      </c>
      <c r="P643">
        <v>0.13586400000000001</v>
      </c>
      <c r="Q643">
        <v>0.13136700000000001</v>
      </c>
      <c r="R643">
        <v>0.12699299999999999</v>
      </c>
      <c r="S643">
        <v>0.122956</v>
      </c>
      <c r="T643">
        <v>0.118495</v>
      </c>
      <c r="U643">
        <v>0.11351600000000001</v>
      </c>
      <c r="V643">
        <v>0.108339</v>
      </c>
      <c r="W643">
        <v>0.10303</v>
      </c>
      <c r="X643">
        <v>9.8854200000000003E-2</v>
      </c>
      <c r="Y643">
        <v>9.9409200000000003E-2</v>
      </c>
      <c r="Z643" s="142" t="s">
        <v>1675</v>
      </c>
    </row>
    <row r="644" spans="1:26">
      <c r="A644" t="s">
        <v>1311</v>
      </c>
      <c r="B644" t="s">
        <v>1278</v>
      </c>
      <c r="C644" t="s">
        <v>1412</v>
      </c>
      <c r="D644" t="s">
        <v>1688</v>
      </c>
      <c r="E644">
        <v>3.4129700000000001</v>
      </c>
      <c r="F644">
        <v>4.4345600000000003</v>
      </c>
      <c r="G644">
        <v>4.53132</v>
      </c>
      <c r="H644">
        <v>5.3100500000000004</v>
      </c>
      <c r="I644">
        <v>5.4029999999999996</v>
      </c>
      <c r="J644">
        <v>4.5707100000000001</v>
      </c>
      <c r="K644">
        <v>3.4070399999999998</v>
      </c>
      <c r="L644">
        <v>2.9413999999999998</v>
      </c>
      <c r="M644">
        <v>2.5394100000000002</v>
      </c>
      <c r="N644">
        <v>2.1766700000000001</v>
      </c>
      <c r="O644">
        <v>1.84545</v>
      </c>
      <c r="P644">
        <v>1.78207</v>
      </c>
      <c r="Q644">
        <v>1.7231000000000001</v>
      </c>
      <c r="R644">
        <v>1.66571</v>
      </c>
      <c r="S644">
        <v>1.61277</v>
      </c>
      <c r="T644">
        <v>1.55426</v>
      </c>
      <c r="U644">
        <v>1.48895</v>
      </c>
      <c r="V644">
        <v>1.4210400000000001</v>
      </c>
      <c r="W644">
        <v>1.3513999999999999</v>
      </c>
      <c r="X644">
        <v>1.2966299999999999</v>
      </c>
      <c r="Y644">
        <v>1.3039099999999999</v>
      </c>
      <c r="Z644" s="142" t="s">
        <v>1675</v>
      </c>
    </row>
    <row r="645" spans="1:26">
      <c r="A645" t="s">
        <v>1311</v>
      </c>
      <c r="B645" t="s">
        <v>1278</v>
      </c>
      <c r="C645" t="s">
        <v>1412</v>
      </c>
      <c r="D645" t="s">
        <v>1682</v>
      </c>
      <c r="E645">
        <v>2.4978299999999999E-3</v>
      </c>
      <c r="F645">
        <v>3.6342200000000001E-3</v>
      </c>
      <c r="G645">
        <v>3.8409E-3</v>
      </c>
      <c r="H645">
        <v>4.8044100000000003E-3</v>
      </c>
      <c r="I645">
        <v>4.9699499999999999E-3</v>
      </c>
      <c r="J645">
        <v>4.06924E-3</v>
      </c>
      <c r="K645">
        <v>3.03324E-3</v>
      </c>
      <c r="L645">
        <v>2.8669500000000001E-3</v>
      </c>
      <c r="M645">
        <v>2.7343699999999999E-3</v>
      </c>
      <c r="N645">
        <v>2.6179599999999999E-3</v>
      </c>
      <c r="O645">
        <v>2.51366E-3</v>
      </c>
      <c r="P645">
        <v>2.4273300000000001E-3</v>
      </c>
      <c r="Q645">
        <v>2.3469900000000002E-3</v>
      </c>
      <c r="R645">
        <v>2.2688399999999998E-3</v>
      </c>
      <c r="S645">
        <v>2.1967200000000001E-3</v>
      </c>
      <c r="T645">
        <v>2.1170199999999998E-3</v>
      </c>
      <c r="U645">
        <v>2.0280699999999999E-3</v>
      </c>
      <c r="V645">
        <v>1.93557E-3</v>
      </c>
      <c r="W645">
        <v>1.8407199999999999E-3</v>
      </c>
      <c r="X645">
        <v>1.7661199999999999E-3</v>
      </c>
      <c r="Y645">
        <v>1.77604E-3</v>
      </c>
      <c r="Z645" s="142" t="s">
        <v>1675</v>
      </c>
    </row>
    <row r="646" spans="1:26">
      <c r="A646" t="s">
        <v>1311</v>
      </c>
      <c r="B646" t="s">
        <v>1278</v>
      </c>
      <c r="C646" t="s">
        <v>1412</v>
      </c>
      <c r="D646" t="s">
        <v>1681</v>
      </c>
      <c r="E646">
        <v>2.1106799999999998E-2</v>
      </c>
      <c r="F646">
        <v>2.8111500000000001E-2</v>
      </c>
      <c r="G646">
        <v>2.8923299999999999E-2</v>
      </c>
      <c r="H646">
        <v>3.4318399999999999E-2</v>
      </c>
      <c r="I646">
        <v>3.5500900000000002E-2</v>
      </c>
      <c r="J646">
        <v>2.9066999999999999E-2</v>
      </c>
      <c r="K646">
        <v>2.1666700000000001E-2</v>
      </c>
      <c r="L646">
        <v>2.0478900000000001E-2</v>
      </c>
      <c r="M646">
        <v>1.9531799999999998E-2</v>
      </c>
      <c r="N646">
        <v>1.87003E-2</v>
      </c>
      <c r="O646">
        <v>1.79553E-2</v>
      </c>
      <c r="P646">
        <v>1.7338599999999999E-2</v>
      </c>
      <c r="Q646">
        <v>1.67648E-2</v>
      </c>
      <c r="R646">
        <v>1.6206499999999999E-2</v>
      </c>
      <c r="S646">
        <v>1.5691400000000001E-2</v>
      </c>
      <c r="T646">
        <v>1.5122099999999999E-2</v>
      </c>
      <c r="U646">
        <v>1.44867E-2</v>
      </c>
      <c r="V646">
        <v>1.38259E-2</v>
      </c>
      <c r="W646">
        <v>1.3148399999999999E-2</v>
      </c>
      <c r="X646">
        <v>1.2615599999999999E-2</v>
      </c>
      <c r="Y646">
        <v>1.26864E-2</v>
      </c>
      <c r="Z646" s="142" t="s">
        <v>1675</v>
      </c>
    </row>
    <row r="647" spans="1:26">
      <c r="A647" t="s">
        <v>1311</v>
      </c>
      <c r="B647" t="s">
        <v>1278</v>
      </c>
      <c r="C647" t="s">
        <v>1412</v>
      </c>
      <c r="D647" t="s">
        <v>1680</v>
      </c>
      <c r="E647">
        <v>0.46434999999999998</v>
      </c>
      <c r="F647">
        <v>0.61806000000000005</v>
      </c>
      <c r="G647">
        <v>0.62617100000000003</v>
      </c>
      <c r="H647">
        <v>0.73079300000000003</v>
      </c>
      <c r="I647">
        <v>0.73987899999999995</v>
      </c>
      <c r="J647">
        <v>0.63639000000000001</v>
      </c>
      <c r="K647">
        <v>0.474271</v>
      </c>
      <c r="L647">
        <v>0.405775</v>
      </c>
      <c r="M647">
        <v>0.34647899999999998</v>
      </c>
      <c r="N647">
        <v>0.29292400000000002</v>
      </c>
      <c r="O647">
        <v>0.24399499999999999</v>
      </c>
      <c r="P647">
        <v>0.232765</v>
      </c>
      <c r="Q647">
        <v>0.222306</v>
      </c>
      <c r="R647">
        <v>0.21223800000000001</v>
      </c>
      <c r="S647">
        <v>0.20291200000000001</v>
      </c>
      <c r="T647">
        <v>0.19306499999999999</v>
      </c>
      <c r="U647">
        <v>0.18257100000000001</v>
      </c>
      <c r="V647">
        <v>0.17197100000000001</v>
      </c>
      <c r="W647">
        <v>0.161382</v>
      </c>
      <c r="X647">
        <v>0.15276799999999999</v>
      </c>
      <c r="Y647">
        <v>0.15154000000000001</v>
      </c>
      <c r="Z647" s="142" t="s">
        <v>1675</v>
      </c>
    </row>
    <row r="648" spans="1:26">
      <c r="A648" t="s">
        <v>1311</v>
      </c>
      <c r="B648" t="s">
        <v>1278</v>
      </c>
      <c r="C648" t="s">
        <v>1412</v>
      </c>
      <c r="D648" t="s">
        <v>1679</v>
      </c>
      <c r="E648">
        <v>3.0309099999999999E-2</v>
      </c>
      <c r="F648">
        <v>4.0547199999999999E-2</v>
      </c>
      <c r="G648">
        <v>4.1655200000000003E-2</v>
      </c>
      <c r="H648">
        <v>4.9306000000000003E-2</v>
      </c>
      <c r="I648">
        <v>5.1021200000000003E-2</v>
      </c>
      <c r="J648">
        <v>4.1792200000000002E-2</v>
      </c>
      <c r="K648">
        <v>3.1152200000000001E-2</v>
      </c>
      <c r="L648">
        <v>2.75684E-2</v>
      </c>
      <c r="M648">
        <v>2.45043E-2</v>
      </c>
      <c r="N648">
        <v>2.1748099999999999E-2</v>
      </c>
      <c r="O648">
        <v>1.9236900000000001E-2</v>
      </c>
      <c r="P648">
        <v>1.8576200000000001E-2</v>
      </c>
      <c r="Q648">
        <v>1.7961499999999998E-2</v>
      </c>
      <c r="R648">
        <v>1.7363300000000002E-2</v>
      </c>
      <c r="S648">
        <v>1.6811400000000001E-2</v>
      </c>
      <c r="T648">
        <v>1.6201500000000001E-2</v>
      </c>
      <c r="U648">
        <v>1.55207E-2</v>
      </c>
      <c r="V648">
        <v>1.4812799999999999E-2</v>
      </c>
      <c r="W648">
        <v>1.4086899999999999E-2</v>
      </c>
      <c r="X648">
        <v>1.3516E-2</v>
      </c>
      <c r="Y648">
        <v>1.3591900000000001E-2</v>
      </c>
      <c r="Z648" s="142" t="s">
        <v>1675</v>
      </c>
    </row>
    <row r="649" spans="1:26">
      <c r="A649" t="s">
        <v>1311</v>
      </c>
      <c r="B649" t="s">
        <v>1278</v>
      </c>
      <c r="C649" t="s">
        <v>1412</v>
      </c>
      <c r="D649" t="s">
        <v>1678</v>
      </c>
      <c r="E649">
        <v>0.14832500000000001</v>
      </c>
      <c r="F649">
        <v>0.19930999999999999</v>
      </c>
      <c r="G649">
        <v>0.205066</v>
      </c>
      <c r="H649">
        <v>0.239256</v>
      </c>
      <c r="I649">
        <v>0.242144</v>
      </c>
      <c r="J649">
        <v>0.205234</v>
      </c>
      <c r="K649">
        <v>0.152952</v>
      </c>
      <c r="L649">
        <v>0.13463700000000001</v>
      </c>
      <c r="M649">
        <v>0.118939</v>
      </c>
      <c r="N649">
        <v>0.104808</v>
      </c>
      <c r="O649">
        <v>9.1925599999999996E-2</v>
      </c>
      <c r="P649">
        <v>8.3721900000000002E-2</v>
      </c>
      <c r="Q649">
        <v>7.6071700000000006E-2</v>
      </c>
      <c r="R649">
        <v>6.8821400000000005E-2</v>
      </c>
      <c r="S649">
        <v>6.2066700000000002E-2</v>
      </c>
      <c r="T649">
        <v>5.54136E-2</v>
      </c>
      <c r="U649">
        <v>4.8868799999999997E-2</v>
      </c>
      <c r="V649">
        <v>4.2615699999999999E-2</v>
      </c>
      <c r="W649">
        <v>3.6700400000000001E-2</v>
      </c>
      <c r="X649">
        <v>3.1541300000000001E-2</v>
      </c>
      <c r="Y649">
        <v>2.8025899999999999E-2</v>
      </c>
      <c r="Z649" s="142" t="s">
        <v>1675</v>
      </c>
    </row>
    <row r="650" spans="1:26">
      <c r="A650" t="s">
        <v>1311</v>
      </c>
      <c r="B650" t="s">
        <v>1278</v>
      </c>
      <c r="C650" t="s">
        <v>1412</v>
      </c>
      <c r="D650" t="s">
        <v>1676</v>
      </c>
      <c r="E650">
        <v>1.176E-2</v>
      </c>
      <c r="F650">
        <v>1.5662800000000001E-2</v>
      </c>
      <c r="G650">
        <v>1.6115000000000001E-2</v>
      </c>
      <c r="H650">
        <v>1.9120999999999999E-2</v>
      </c>
      <c r="I650">
        <v>1.97798E-2</v>
      </c>
      <c r="J650">
        <v>1.6142500000000001E-2</v>
      </c>
      <c r="K650">
        <v>1.20325E-2</v>
      </c>
      <c r="L650">
        <v>1.0157100000000001E-2</v>
      </c>
      <c r="M650">
        <v>8.5279199999999996E-3</v>
      </c>
      <c r="N650">
        <v>7.0547300000000004E-3</v>
      </c>
      <c r="O650">
        <v>5.7077600000000001E-3</v>
      </c>
      <c r="P650">
        <v>5.5117300000000003E-3</v>
      </c>
      <c r="Q650">
        <v>5.3293200000000002E-3</v>
      </c>
      <c r="R650">
        <v>5.1518500000000004E-3</v>
      </c>
      <c r="S650">
        <v>4.9880899999999997E-3</v>
      </c>
      <c r="T650">
        <v>4.8071199999999998E-3</v>
      </c>
      <c r="U650">
        <v>4.6051399999999998E-3</v>
      </c>
      <c r="V650">
        <v>4.3950899999999999E-3</v>
      </c>
      <c r="W650">
        <v>4.1797199999999996E-3</v>
      </c>
      <c r="X650">
        <v>4.0103300000000003E-3</v>
      </c>
      <c r="Y650">
        <v>4.0328400000000002E-3</v>
      </c>
      <c r="Z650" s="142" t="s">
        <v>1675</v>
      </c>
    </row>
    <row r="651" spans="1:26">
      <c r="A651" t="s">
        <v>1311</v>
      </c>
      <c r="B651" t="s">
        <v>1278</v>
      </c>
      <c r="C651" t="s">
        <v>1411</v>
      </c>
      <c r="D651" t="s">
        <v>1690</v>
      </c>
      <c r="E651">
        <v>1.9958E-2</v>
      </c>
      <c r="F651">
        <v>1.14196E-2</v>
      </c>
      <c r="G651">
        <v>1.4404500000000001E-2</v>
      </c>
      <c r="H651">
        <v>9.0686399999999993E-3</v>
      </c>
      <c r="I651">
        <v>7.4190599999999999E-3</v>
      </c>
      <c r="J651">
        <v>7.2904299999999997E-3</v>
      </c>
      <c r="K651">
        <v>7.0914899999999998E-3</v>
      </c>
      <c r="L651">
        <v>6.3822899999999997E-3</v>
      </c>
      <c r="M651">
        <v>5.7316099999999998E-3</v>
      </c>
      <c r="N651">
        <v>5.1082499999999999E-3</v>
      </c>
      <c r="O651">
        <v>4.5107799999999998E-3</v>
      </c>
      <c r="P651">
        <v>4.1787300000000003E-3</v>
      </c>
      <c r="Q651">
        <v>3.8580799999999998E-3</v>
      </c>
      <c r="R651">
        <v>3.5483799999999999E-3</v>
      </c>
      <c r="S651">
        <v>3.2586E-3</v>
      </c>
      <c r="T651">
        <v>2.9770399999999998E-3</v>
      </c>
      <c r="U651">
        <v>2.70345E-3</v>
      </c>
      <c r="V651">
        <v>2.44202E-3</v>
      </c>
      <c r="W651">
        <v>2.1870399999999999E-3</v>
      </c>
      <c r="X651">
        <v>1.93837E-3</v>
      </c>
      <c r="Y651">
        <v>1.7091999999999999E-3</v>
      </c>
      <c r="Z651" s="142" t="s">
        <v>1675</v>
      </c>
    </row>
    <row r="652" spans="1:26">
      <c r="A652" t="s">
        <v>1311</v>
      </c>
      <c r="B652" t="s">
        <v>1278</v>
      </c>
      <c r="C652" t="s">
        <v>1411</v>
      </c>
      <c r="D652" t="s">
        <v>1689</v>
      </c>
      <c r="E652">
        <v>7.9211599999999993E-2</v>
      </c>
      <c r="F652">
        <v>4.7674500000000002E-2</v>
      </c>
      <c r="G652">
        <v>5.7666599999999998E-2</v>
      </c>
      <c r="H652">
        <v>3.57221E-2</v>
      </c>
      <c r="I652">
        <v>2.8654300000000001E-2</v>
      </c>
      <c r="J652">
        <v>2.8020799999999998E-2</v>
      </c>
      <c r="K652">
        <v>2.72611E-2</v>
      </c>
      <c r="L652">
        <v>2.6535199999999998E-2</v>
      </c>
      <c r="M652">
        <v>2.5945300000000001E-2</v>
      </c>
      <c r="N652">
        <v>2.5376099999999999E-2</v>
      </c>
      <c r="O652">
        <v>2.48267E-2</v>
      </c>
      <c r="P652">
        <v>2.4369100000000001E-2</v>
      </c>
      <c r="Q652">
        <v>2.3924399999999998E-2</v>
      </c>
      <c r="R652">
        <v>2.3491999999999999E-2</v>
      </c>
      <c r="S652">
        <v>2.3138300000000001E-2</v>
      </c>
      <c r="T652">
        <v>2.2792199999999999E-2</v>
      </c>
      <c r="U652">
        <v>2.2453600000000001E-2</v>
      </c>
      <c r="V652">
        <v>2.2162500000000002E-2</v>
      </c>
      <c r="W652">
        <v>2.18766E-2</v>
      </c>
      <c r="X652">
        <v>2.1595699999999999E-2</v>
      </c>
      <c r="Y652">
        <v>2.14881E-2</v>
      </c>
      <c r="Z652" s="142" t="s">
        <v>1675</v>
      </c>
    </row>
    <row r="653" spans="1:26">
      <c r="A653" t="s">
        <v>1311</v>
      </c>
      <c r="B653" t="s">
        <v>1278</v>
      </c>
      <c r="C653" t="s">
        <v>1411</v>
      </c>
      <c r="D653" t="s">
        <v>1688</v>
      </c>
      <c r="E653">
        <v>1.56823</v>
      </c>
      <c r="F653">
        <v>0.88000999999999996</v>
      </c>
      <c r="G653">
        <v>1.10242</v>
      </c>
      <c r="H653">
        <v>0.68777999999999995</v>
      </c>
      <c r="I653">
        <v>0.55654199999999998</v>
      </c>
      <c r="J653">
        <v>0.56230899999999995</v>
      </c>
      <c r="K653">
        <v>0.54706500000000002</v>
      </c>
      <c r="L653">
        <v>0.48638599999999999</v>
      </c>
      <c r="M653">
        <v>0.43048700000000001</v>
      </c>
      <c r="N653">
        <v>0.376946</v>
      </c>
      <c r="O653">
        <v>0.32564199999999999</v>
      </c>
      <c r="P653">
        <v>0.31964100000000001</v>
      </c>
      <c r="Q653">
        <v>0.313807</v>
      </c>
      <c r="R653">
        <v>0.30813499999999999</v>
      </c>
      <c r="S653">
        <v>0.30349599999999999</v>
      </c>
      <c r="T653">
        <v>0.29895699999999997</v>
      </c>
      <c r="U653">
        <v>0.294516</v>
      </c>
      <c r="V653">
        <v>0.29069699999999998</v>
      </c>
      <c r="W653">
        <v>0.28694700000000001</v>
      </c>
      <c r="X653">
        <v>0.28326299999999999</v>
      </c>
      <c r="Y653">
        <v>0.28185100000000002</v>
      </c>
      <c r="Z653" s="142" t="s">
        <v>1675</v>
      </c>
    </row>
    <row r="654" spans="1:26">
      <c r="A654" t="s">
        <v>1311</v>
      </c>
      <c r="B654" t="s">
        <v>1278</v>
      </c>
      <c r="C654" t="s">
        <v>1411</v>
      </c>
      <c r="D654" t="s">
        <v>1682</v>
      </c>
      <c r="E654">
        <v>1.14773E-3</v>
      </c>
      <c r="F654" s="625">
        <v>7.2118900000000001E-4</v>
      </c>
      <c r="G654" s="625">
        <v>9.3444600000000002E-4</v>
      </c>
      <c r="H654" s="625">
        <v>6.2228700000000001E-4</v>
      </c>
      <c r="I654" s="625">
        <v>5.1193600000000005E-4</v>
      </c>
      <c r="J654" s="625">
        <v>5.0061599999999995E-4</v>
      </c>
      <c r="K654" s="625">
        <v>4.8704400000000001E-4</v>
      </c>
      <c r="L654" s="625">
        <v>4.74074E-4</v>
      </c>
      <c r="M654" s="625">
        <v>4.63535E-4</v>
      </c>
      <c r="N654" s="625">
        <v>4.5336699999999998E-4</v>
      </c>
      <c r="O654" s="625">
        <v>4.4355000000000002E-4</v>
      </c>
      <c r="P654" s="625">
        <v>4.3537600000000001E-4</v>
      </c>
      <c r="Q654" s="625">
        <v>4.2743099999999998E-4</v>
      </c>
      <c r="R654" s="625">
        <v>4.1970499999999998E-4</v>
      </c>
      <c r="S654" s="625">
        <v>4.1338600000000002E-4</v>
      </c>
      <c r="T654" s="625">
        <v>4.0720300000000002E-4</v>
      </c>
      <c r="U654" s="625">
        <v>4.0115399999999997E-4</v>
      </c>
      <c r="V654" s="625">
        <v>3.95953E-4</v>
      </c>
      <c r="W654" s="625">
        <v>3.9084500000000002E-4</v>
      </c>
      <c r="X654" s="625">
        <v>3.8582699999999999E-4</v>
      </c>
      <c r="Y654" s="625">
        <v>3.83903E-4</v>
      </c>
      <c r="Z654" s="142" t="s">
        <v>1675</v>
      </c>
    </row>
    <row r="655" spans="1:26">
      <c r="A655" t="s">
        <v>1311</v>
      </c>
      <c r="B655" t="s">
        <v>1278</v>
      </c>
      <c r="C655" t="s">
        <v>1411</v>
      </c>
      <c r="D655" t="s">
        <v>1681</v>
      </c>
      <c r="E655">
        <v>9.6983799999999995E-3</v>
      </c>
      <c r="F655">
        <v>5.5785599999999998E-3</v>
      </c>
      <c r="G655">
        <v>7.0366999999999999E-3</v>
      </c>
      <c r="H655">
        <v>4.4450599999999998E-3</v>
      </c>
      <c r="I655">
        <v>3.6568099999999999E-3</v>
      </c>
      <c r="J655">
        <v>3.57595E-3</v>
      </c>
      <c r="K655">
        <v>3.4789999999999999E-3</v>
      </c>
      <c r="L655">
        <v>3.3863600000000002E-3</v>
      </c>
      <c r="M655">
        <v>3.3110800000000001E-3</v>
      </c>
      <c r="N655">
        <v>3.2384499999999999E-3</v>
      </c>
      <c r="O655">
        <v>3.1683200000000001E-3</v>
      </c>
      <c r="P655">
        <v>3.1099399999999998E-3</v>
      </c>
      <c r="Q655">
        <v>3.05318E-3</v>
      </c>
      <c r="R655">
        <v>2.9979899999999999E-3</v>
      </c>
      <c r="S655">
        <v>2.9528599999999999E-3</v>
      </c>
      <c r="T655">
        <v>2.9086899999999998E-3</v>
      </c>
      <c r="U655">
        <v>2.8654800000000001E-3</v>
      </c>
      <c r="V655">
        <v>2.82833E-3</v>
      </c>
      <c r="W655">
        <v>2.7918399999999999E-3</v>
      </c>
      <c r="X655">
        <v>2.7560000000000002E-3</v>
      </c>
      <c r="Y655">
        <v>2.7422599999999998E-3</v>
      </c>
      <c r="Z655" s="142" t="s">
        <v>1675</v>
      </c>
    </row>
    <row r="656" spans="1:26">
      <c r="A656" t="s">
        <v>1311</v>
      </c>
      <c r="B656" t="s">
        <v>1278</v>
      </c>
      <c r="C656" t="s">
        <v>1411</v>
      </c>
      <c r="D656" t="s">
        <v>1680</v>
      </c>
      <c r="E656">
        <v>0.213364</v>
      </c>
      <c r="F656">
        <v>0.12265</v>
      </c>
      <c r="G656">
        <v>0.15234</v>
      </c>
      <c r="H656">
        <v>9.4655299999999998E-2</v>
      </c>
      <c r="I656">
        <v>7.6212100000000005E-2</v>
      </c>
      <c r="J656">
        <v>7.8291600000000003E-2</v>
      </c>
      <c r="K656">
        <v>7.6153100000000001E-2</v>
      </c>
      <c r="L656">
        <v>6.70983E-2</v>
      </c>
      <c r="M656">
        <v>5.8735900000000001E-2</v>
      </c>
      <c r="N656">
        <v>5.0727399999999999E-2</v>
      </c>
      <c r="O656">
        <v>4.3054500000000002E-2</v>
      </c>
      <c r="P656">
        <v>4.1749799999999997E-2</v>
      </c>
      <c r="Q656">
        <v>4.0485899999999998E-2</v>
      </c>
      <c r="R656">
        <v>3.9261299999999999E-2</v>
      </c>
      <c r="S656">
        <v>3.8184700000000002E-2</v>
      </c>
      <c r="T656">
        <v>3.7135500000000002E-2</v>
      </c>
      <c r="U656">
        <v>3.6112699999999998E-2</v>
      </c>
      <c r="V656">
        <v>3.5179500000000002E-2</v>
      </c>
      <c r="W656">
        <v>3.4266699999999997E-2</v>
      </c>
      <c r="X656">
        <v>3.3373699999999999E-2</v>
      </c>
      <c r="Y656">
        <v>3.2756500000000001E-2</v>
      </c>
      <c r="Z656" s="142" t="s">
        <v>1675</v>
      </c>
    </row>
    <row r="657" spans="1:26">
      <c r="A657" t="s">
        <v>1311</v>
      </c>
      <c r="B657" t="s">
        <v>1278</v>
      </c>
      <c r="C657" t="s">
        <v>1411</v>
      </c>
      <c r="D657" t="s">
        <v>1679</v>
      </c>
      <c r="E657">
        <v>1.39267E-2</v>
      </c>
      <c r="F657">
        <v>8.0463500000000007E-3</v>
      </c>
      <c r="G657">
        <v>1.0134199999999999E-2</v>
      </c>
      <c r="H657">
        <v>6.38632E-3</v>
      </c>
      <c r="I657">
        <v>5.2554899999999998E-3</v>
      </c>
      <c r="J657">
        <v>5.1414599999999996E-3</v>
      </c>
      <c r="K657">
        <v>5.00207E-3</v>
      </c>
      <c r="L657">
        <v>4.5586699999999999E-3</v>
      </c>
      <c r="M657">
        <v>4.1540199999999996E-3</v>
      </c>
      <c r="N657">
        <v>3.7662500000000001E-3</v>
      </c>
      <c r="O657">
        <v>3.3944700000000001E-3</v>
      </c>
      <c r="P657">
        <v>3.3319199999999999E-3</v>
      </c>
      <c r="Q657">
        <v>3.2711099999999998E-3</v>
      </c>
      <c r="R657">
        <v>3.2119900000000001E-3</v>
      </c>
      <c r="S657">
        <v>3.1636300000000002E-3</v>
      </c>
      <c r="T657">
        <v>3.1163100000000002E-3</v>
      </c>
      <c r="U657">
        <v>3.0700200000000001E-3</v>
      </c>
      <c r="V657">
        <v>3.0302100000000002E-3</v>
      </c>
      <c r="W657">
        <v>2.9911199999999999E-3</v>
      </c>
      <c r="X657">
        <v>2.9527199999999998E-3</v>
      </c>
      <c r="Y657">
        <v>2.9380000000000001E-3</v>
      </c>
      <c r="Z657" s="142" t="s">
        <v>1675</v>
      </c>
    </row>
    <row r="658" spans="1:26">
      <c r="A658" t="s">
        <v>1311</v>
      </c>
      <c r="B658" t="s">
        <v>1278</v>
      </c>
      <c r="C658" t="s">
        <v>1411</v>
      </c>
      <c r="D658" t="s">
        <v>1678</v>
      </c>
      <c r="E658">
        <v>6.8154000000000006E-2</v>
      </c>
      <c r="F658">
        <v>3.9551900000000001E-2</v>
      </c>
      <c r="G658">
        <v>4.98901E-2</v>
      </c>
      <c r="H658">
        <v>3.09894E-2</v>
      </c>
      <c r="I658">
        <v>2.4942300000000001E-2</v>
      </c>
      <c r="J658">
        <v>2.5248699999999999E-2</v>
      </c>
      <c r="K658">
        <v>2.4559399999999999E-2</v>
      </c>
      <c r="L658">
        <v>2.22633E-2</v>
      </c>
      <c r="M658">
        <v>2.0162800000000002E-2</v>
      </c>
      <c r="N658">
        <v>1.8150199999999998E-2</v>
      </c>
      <c r="O658">
        <v>1.62208E-2</v>
      </c>
      <c r="P658">
        <v>1.50168E-2</v>
      </c>
      <c r="Q658">
        <v>1.3854099999999999E-2</v>
      </c>
      <c r="R658">
        <v>1.27311E-2</v>
      </c>
      <c r="S658">
        <v>1.16799E-2</v>
      </c>
      <c r="T658">
        <v>1.06587E-2</v>
      </c>
      <c r="U658">
        <v>9.6662899999999993E-3</v>
      </c>
      <c r="V658">
        <v>8.7177699999999997E-3</v>
      </c>
      <c r="W658">
        <v>7.7927099999999996E-3</v>
      </c>
      <c r="X658">
        <v>6.8905099999999999E-3</v>
      </c>
      <c r="Y658">
        <v>6.05801E-3</v>
      </c>
      <c r="Z658" s="142" t="s">
        <v>1675</v>
      </c>
    </row>
    <row r="659" spans="1:26">
      <c r="A659" t="s">
        <v>1311</v>
      </c>
      <c r="B659" t="s">
        <v>1278</v>
      </c>
      <c r="C659" t="s">
        <v>1411</v>
      </c>
      <c r="D659" t="s">
        <v>1676</v>
      </c>
      <c r="E659">
        <v>5.4035999999999997E-3</v>
      </c>
      <c r="F659">
        <v>3.1081799999999999E-3</v>
      </c>
      <c r="G659">
        <v>3.9205999999999998E-3</v>
      </c>
      <c r="H659">
        <v>2.4766300000000001E-3</v>
      </c>
      <c r="I659">
        <v>2.0374400000000002E-3</v>
      </c>
      <c r="J659">
        <v>1.98592E-3</v>
      </c>
      <c r="K659">
        <v>1.93205E-3</v>
      </c>
      <c r="L659">
        <v>1.67957E-3</v>
      </c>
      <c r="M659">
        <v>1.44567E-3</v>
      </c>
      <c r="N659">
        <v>1.22171E-3</v>
      </c>
      <c r="O659">
        <v>1.0071699999999999E-3</v>
      </c>
      <c r="P659" s="625">
        <v>9.886090000000001E-4</v>
      </c>
      <c r="Q659" s="625">
        <v>9.7056799999999999E-4</v>
      </c>
      <c r="R659" s="625">
        <v>9.5302400000000002E-4</v>
      </c>
      <c r="S659" s="625">
        <v>9.3867500000000003E-4</v>
      </c>
      <c r="T659" s="625">
        <v>9.2463699999999996E-4</v>
      </c>
      <c r="U659" s="625">
        <v>9.1089999999999997E-4</v>
      </c>
      <c r="V659" s="625">
        <v>8.9909099999999997E-4</v>
      </c>
      <c r="W659" s="625">
        <v>8.8749200000000003E-4</v>
      </c>
      <c r="X659" s="625">
        <v>8.7609700000000005E-4</v>
      </c>
      <c r="Y659" s="625">
        <v>8.7172900000000002E-4</v>
      </c>
      <c r="Z659" s="142" t="s">
        <v>1675</v>
      </c>
    </row>
    <row r="660" spans="1:26">
      <c r="A660" t="s">
        <v>1311</v>
      </c>
      <c r="B660" t="s">
        <v>1278</v>
      </c>
      <c r="C660" t="s">
        <v>1410</v>
      </c>
      <c r="D660" t="s">
        <v>1690</v>
      </c>
      <c r="E660">
        <v>3.9583300000000002E-2</v>
      </c>
      <c r="F660">
        <v>5.02709E-2</v>
      </c>
      <c r="G660">
        <v>5.0701799999999998E-2</v>
      </c>
      <c r="H660">
        <v>5.8180000000000003E-2</v>
      </c>
      <c r="I660">
        <v>5.8835699999999998E-2</v>
      </c>
      <c r="J660">
        <v>4.9947600000000002E-2</v>
      </c>
      <c r="K660">
        <v>3.9241699999999997E-2</v>
      </c>
      <c r="L660">
        <v>3.41476E-2</v>
      </c>
      <c r="M660">
        <v>2.9827099999999999E-2</v>
      </c>
      <c r="N660">
        <v>2.5975499999999999E-2</v>
      </c>
      <c r="O660">
        <v>2.2494400000000001E-2</v>
      </c>
      <c r="P660">
        <v>2.0510400000000002E-2</v>
      </c>
      <c r="Q660">
        <v>1.8693100000000001E-2</v>
      </c>
      <c r="R660">
        <v>1.7014000000000001E-2</v>
      </c>
      <c r="S660">
        <v>1.5504799999999999E-2</v>
      </c>
      <c r="T660">
        <v>1.40727E-2</v>
      </c>
      <c r="U660">
        <v>1.2701199999999999E-2</v>
      </c>
      <c r="V660">
        <v>1.1396999999999999E-2</v>
      </c>
      <c r="W660">
        <v>1.0121E-2</v>
      </c>
      <c r="X660">
        <v>8.8226899999999994E-3</v>
      </c>
      <c r="Y660">
        <v>7.8415700000000008E-3</v>
      </c>
      <c r="Z660" s="142" t="s">
        <v>1675</v>
      </c>
    </row>
    <row r="661" spans="1:26">
      <c r="A661" t="s">
        <v>1311</v>
      </c>
      <c r="B661" t="s">
        <v>1278</v>
      </c>
      <c r="C661" t="s">
        <v>1410</v>
      </c>
      <c r="D661" t="s">
        <v>1689</v>
      </c>
      <c r="E661">
        <v>0.15710199999999999</v>
      </c>
      <c r="F661">
        <v>0.20987</v>
      </c>
      <c r="G661">
        <v>0.20297799999999999</v>
      </c>
      <c r="H661">
        <v>0.22917499999999999</v>
      </c>
      <c r="I661">
        <v>0.227239</v>
      </c>
      <c r="J661">
        <v>0.191973</v>
      </c>
      <c r="K661">
        <v>0.15085299999999999</v>
      </c>
      <c r="L661">
        <v>0.14197299999999999</v>
      </c>
      <c r="M661">
        <v>0.135018</v>
      </c>
      <c r="N661">
        <v>0.12903800000000001</v>
      </c>
      <c r="O661">
        <v>0.123806</v>
      </c>
      <c r="P661">
        <v>0.119611</v>
      </c>
      <c r="Q661">
        <v>0.11591799999999999</v>
      </c>
      <c r="R661">
        <v>0.11264100000000001</v>
      </c>
      <c r="S661">
        <v>0.110094</v>
      </c>
      <c r="T661">
        <v>0.107741</v>
      </c>
      <c r="U661">
        <v>0.10549</v>
      </c>
      <c r="V661">
        <v>0.103433</v>
      </c>
      <c r="W661">
        <v>0.101239</v>
      </c>
      <c r="X661">
        <v>9.8295300000000002E-2</v>
      </c>
      <c r="Y661">
        <v>9.8583900000000002E-2</v>
      </c>
      <c r="Z661" s="142" t="s">
        <v>1675</v>
      </c>
    </row>
    <row r="662" spans="1:26">
      <c r="A662" t="s">
        <v>1311</v>
      </c>
      <c r="B662" t="s">
        <v>1278</v>
      </c>
      <c r="C662" t="s">
        <v>1410</v>
      </c>
      <c r="D662" t="s">
        <v>1688</v>
      </c>
      <c r="E662">
        <v>3.1103100000000001</v>
      </c>
      <c r="F662">
        <v>3.8739300000000001</v>
      </c>
      <c r="G662">
        <v>3.88035</v>
      </c>
      <c r="H662">
        <v>4.4124600000000003</v>
      </c>
      <c r="I662">
        <v>4.41357</v>
      </c>
      <c r="J662">
        <v>3.8524500000000002</v>
      </c>
      <c r="K662">
        <v>3.02725</v>
      </c>
      <c r="L662">
        <v>2.6023399999999999</v>
      </c>
      <c r="M662">
        <v>2.24024</v>
      </c>
      <c r="N662">
        <v>1.9167799999999999</v>
      </c>
      <c r="O662">
        <v>1.62391</v>
      </c>
      <c r="P662">
        <v>1.5688899999999999</v>
      </c>
      <c r="Q662">
        <v>1.5204500000000001</v>
      </c>
      <c r="R662">
        <v>1.4774700000000001</v>
      </c>
      <c r="S662">
        <v>1.44407</v>
      </c>
      <c r="T662">
        <v>1.4131899999999999</v>
      </c>
      <c r="U662">
        <v>1.38367</v>
      </c>
      <c r="V662">
        <v>1.35669</v>
      </c>
      <c r="W662">
        <v>1.3279099999999999</v>
      </c>
      <c r="X662">
        <v>1.2892999999999999</v>
      </c>
      <c r="Y662">
        <v>1.2930900000000001</v>
      </c>
      <c r="Z662" s="142" t="s">
        <v>1675</v>
      </c>
    </row>
    <row r="663" spans="1:26">
      <c r="A663" t="s">
        <v>1311</v>
      </c>
      <c r="B663" t="s">
        <v>1278</v>
      </c>
      <c r="C663" t="s">
        <v>1410</v>
      </c>
      <c r="D663" t="s">
        <v>1682</v>
      </c>
      <c r="E663">
        <v>2.2763200000000001E-3</v>
      </c>
      <c r="F663">
        <v>3.1747799999999999E-3</v>
      </c>
      <c r="G663">
        <v>3.28911E-3</v>
      </c>
      <c r="H663">
        <v>3.9922899999999999E-3</v>
      </c>
      <c r="I663">
        <v>4.0598199999999996E-3</v>
      </c>
      <c r="J663">
        <v>3.4297799999999999E-3</v>
      </c>
      <c r="K663">
        <v>2.6951200000000001E-3</v>
      </c>
      <c r="L663">
        <v>2.5364699999999999E-3</v>
      </c>
      <c r="M663">
        <v>2.41223E-3</v>
      </c>
      <c r="N663">
        <v>2.3053800000000001E-3</v>
      </c>
      <c r="O663">
        <v>2.2119000000000002E-3</v>
      </c>
      <c r="P663">
        <v>2.1369499999999999E-3</v>
      </c>
      <c r="Q663">
        <v>2.07098E-3</v>
      </c>
      <c r="R663">
        <v>2.0124299999999999E-3</v>
      </c>
      <c r="S663">
        <v>1.9669399999999999E-3</v>
      </c>
      <c r="T663">
        <v>1.9248799999999999E-3</v>
      </c>
      <c r="U663">
        <v>1.8846799999999999E-3</v>
      </c>
      <c r="V663">
        <v>1.84793E-3</v>
      </c>
      <c r="W663">
        <v>1.80872E-3</v>
      </c>
      <c r="X663">
        <v>1.7561300000000001E-3</v>
      </c>
      <c r="Y663">
        <v>1.76129E-3</v>
      </c>
      <c r="Z663" s="142" t="s">
        <v>1675</v>
      </c>
    </row>
    <row r="664" spans="1:26">
      <c r="A664" t="s">
        <v>1311</v>
      </c>
      <c r="B664" t="s">
        <v>1278</v>
      </c>
      <c r="C664" t="s">
        <v>1410</v>
      </c>
      <c r="D664" t="s">
        <v>1681</v>
      </c>
      <c r="E664">
        <v>1.9234999999999999E-2</v>
      </c>
      <c r="F664">
        <v>2.4557599999999999E-2</v>
      </c>
      <c r="G664">
        <v>2.4768200000000001E-2</v>
      </c>
      <c r="H664">
        <v>2.8517299999999999E-2</v>
      </c>
      <c r="I664">
        <v>2.89997E-2</v>
      </c>
      <c r="J664">
        <v>2.4499199999999999E-2</v>
      </c>
      <c r="K664">
        <v>1.9251500000000001E-2</v>
      </c>
      <c r="L664">
        <v>1.81183E-2</v>
      </c>
      <c r="M664">
        <v>1.7230800000000001E-2</v>
      </c>
      <c r="N664">
        <v>1.6467499999999999E-2</v>
      </c>
      <c r="O664">
        <v>1.5799799999999999E-2</v>
      </c>
      <c r="P664">
        <v>1.52645E-2</v>
      </c>
      <c r="Q664">
        <v>1.4793199999999999E-2</v>
      </c>
      <c r="R664">
        <v>1.4375000000000001E-2</v>
      </c>
      <c r="S664">
        <v>1.405E-2</v>
      </c>
      <c r="T664">
        <v>1.3749600000000001E-2</v>
      </c>
      <c r="U664">
        <v>1.3462399999999999E-2</v>
      </c>
      <c r="V664">
        <v>1.3199900000000001E-2</v>
      </c>
      <c r="W664">
        <v>1.29199E-2</v>
      </c>
      <c r="X664">
        <v>1.25442E-2</v>
      </c>
      <c r="Y664">
        <v>1.25811E-2</v>
      </c>
      <c r="Z664" s="142" t="s">
        <v>1675</v>
      </c>
    </row>
    <row r="665" spans="1:26">
      <c r="A665" t="s">
        <v>1311</v>
      </c>
      <c r="B665" t="s">
        <v>1278</v>
      </c>
      <c r="C665" t="s">
        <v>1410</v>
      </c>
      <c r="D665" t="s">
        <v>1680</v>
      </c>
      <c r="E665">
        <v>0.42317100000000002</v>
      </c>
      <c r="F665">
        <v>0.53992399999999996</v>
      </c>
      <c r="G665">
        <v>0.53621600000000003</v>
      </c>
      <c r="H665">
        <v>0.60726199999999997</v>
      </c>
      <c r="I665">
        <v>0.60438700000000001</v>
      </c>
      <c r="J665">
        <v>0.53638399999999997</v>
      </c>
      <c r="K665">
        <v>0.42140300000000003</v>
      </c>
      <c r="L665">
        <v>0.35899999999999999</v>
      </c>
      <c r="M665">
        <v>0.30565999999999999</v>
      </c>
      <c r="N665">
        <v>0.25794899999999998</v>
      </c>
      <c r="O665">
        <v>0.21470400000000001</v>
      </c>
      <c r="P665">
        <v>0.20491999999999999</v>
      </c>
      <c r="Q665">
        <v>0.196162</v>
      </c>
      <c r="R665">
        <v>0.188252</v>
      </c>
      <c r="S665">
        <v>0.18168699999999999</v>
      </c>
      <c r="T665">
        <v>0.175542</v>
      </c>
      <c r="U665">
        <v>0.16966200000000001</v>
      </c>
      <c r="V665">
        <v>0.164184</v>
      </c>
      <c r="W665">
        <v>0.158577</v>
      </c>
      <c r="X665">
        <v>0.15190400000000001</v>
      </c>
      <c r="Y665">
        <v>0.150282</v>
      </c>
      <c r="Z665" s="142" t="s">
        <v>1675</v>
      </c>
    </row>
    <row r="666" spans="1:26">
      <c r="A666" t="s">
        <v>1311</v>
      </c>
      <c r="B666" t="s">
        <v>1278</v>
      </c>
      <c r="C666" t="s">
        <v>1410</v>
      </c>
      <c r="D666" t="s">
        <v>1679</v>
      </c>
      <c r="E666">
        <v>2.7621300000000001E-2</v>
      </c>
      <c r="F666">
        <v>3.54212E-2</v>
      </c>
      <c r="G666">
        <v>3.5671000000000001E-2</v>
      </c>
      <c r="H666">
        <v>4.0971500000000001E-2</v>
      </c>
      <c r="I666">
        <v>4.1677800000000001E-2</v>
      </c>
      <c r="J666">
        <v>3.5224699999999998E-2</v>
      </c>
      <c r="K666">
        <v>2.7679599999999999E-2</v>
      </c>
      <c r="L666">
        <v>2.4390599999999998E-2</v>
      </c>
      <c r="M666">
        <v>2.1617399999999998E-2</v>
      </c>
      <c r="N666">
        <v>1.9151399999999999E-2</v>
      </c>
      <c r="O666">
        <v>1.6927600000000001E-2</v>
      </c>
      <c r="P666">
        <v>1.6354E-2</v>
      </c>
      <c r="Q666">
        <v>1.5849100000000001E-2</v>
      </c>
      <c r="R666">
        <v>1.5401E-2</v>
      </c>
      <c r="S666">
        <v>1.5052899999999999E-2</v>
      </c>
      <c r="T666">
        <v>1.4730999999999999E-2</v>
      </c>
      <c r="U666">
        <v>1.44233E-2</v>
      </c>
      <c r="V666">
        <v>1.4142099999999999E-2</v>
      </c>
      <c r="W666">
        <v>1.38421E-2</v>
      </c>
      <c r="X666">
        <v>1.3439599999999999E-2</v>
      </c>
      <c r="Y666">
        <v>1.3479100000000001E-2</v>
      </c>
      <c r="Z666" s="142" t="s">
        <v>1675</v>
      </c>
    </row>
    <row r="667" spans="1:26">
      <c r="A667" t="s">
        <v>1311</v>
      </c>
      <c r="B667" t="s">
        <v>1278</v>
      </c>
      <c r="C667" t="s">
        <v>1410</v>
      </c>
      <c r="D667" t="s">
        <v>1678</v>
      </c>
      <c r="E667">
        <v>0.13517199999999999</v>
      </c>
      <c r="F667">
        <v>0.17411299999999999</v>
      </c>
      <c r="G667">
        <v>0.17560600000000001</v>
      </c>
      <c r="H667">
        <v>0.19881299999999999</v>
      </c>
      <c r="I667">
        <v>0.197801</v>
      </c>
      <c r="J667">
        <v>0.172982</v>
      </c>
      <c r="K667">
        <v>0.135903</v>
      </c>
      <c r="L667">
        <v>0.119117</v>
      </c>
      <c r="M667">
        <v>0.10492700000000001</v>
      </c>
      <c r="N667">
        <v>9.2293899999999998E-2</v>
      </c>
      <c r="O667">
        <v>8.0890199999999995E-2</v>
      </c>
      <c r="P667">
        <v>7.3706599999999997E-2</v>
      </c>
      <c r="Q667">
        <v>6.7125400000000002E-2</v>
      </c>
      <c r="R667">
        <v>6.1043600000000003E-2</v>
      </c>
      <c r="S667">
        <v>5.5574400000000003E-2</v>
      </c>
      <c r="T667">
        <v>5.03843E-2</v>
      </c>
      <c r="U667">
        <v>4.5413500000000002E-2</v>
      </c>
      <c r="V667">
        <v>4.0686100000000003E-2</v>
      </c>
      <c r="W667">
        <v>3.6062499999999997E-2</v>
      </c>
      <c r="X667">
        <v>3.1362899999999999E-2</v>
      </c>
      <c r="Y667">
        <v>2.7793200000000001E-2</v>
      </c>
      <c r="Z667" s="142" t="s">
        <v>1675</v>
      </c>
    </row>
    <row r="668" spans="1:26">
      <c r="A668" t="s">
        <v>1311</v>
      </c>
      <c r="B668" t="s">
        <v>1278</v>
      </c>
      <c r="C668" t="s">
        <v>1410</v>
      </c>
      <c r="D668" t="s">
        <v>1676</v>
      </c>
      <c r="E668">
        <v>1.07171E-2</v>
      </c>
      <c r="F668">
        <v>1.3682700000000001E-2</v>
      </c>
      <c r="G668">
        <v>1.38E-2</v>
      </c>
      <c r="H668">
        <v>1.5888800000000002E-2</v>
      </c>
      <c r="I668">
        <v>1.6157600000000001E-2</v>
      </c>
      <c r="J668">
        <v>1.36057E-2</v>
      </c>
      <c r="K668">
        <v>1.06912E-2</v>
      </c>
      <c r="L668">
        <v>8.9863100000000008E-3</v>
      </c>
      <c r="M668">
        <v>7.5232299999999997E-3</v>
      </c>
      <c r="N668">
        <v>6.2124099999999998E-3</v>
      </c>
      <c r="O668">
        <v>5.0225599999999997E-3</v>
      </c>
      <c r="P668">
        <v>4.8523799999999999E-3</v>
      </c>
      <c r="Q668">
        <v>4.7025799999999996E-3</v>
      </c>
      <c r="R668">
        <v>4.5696199999999999E-3</v>
      </c>
      <c r="S668">
        <v>4.4663200000000002E-3</v>
      </c>
      <c r="T668">
        <v>4.37083E-3</v>
      </c>
      <c r="U668">
        <v>4.2795300000000001E-3</v>
      </c>
      <c r="V668">
        <v>4.1960799999999996E-3</v>
      </c>
      <c r="W668">
        <v>4.1070600000000001E-3</v>
      </c>
      <c r="X668">
        <v>3.9876499999999997E-3</v>
      </c>
      <c r="Y668">
        <v>3.9993600000000004E-3</v>
      </c>
      <c r="Z668" s="142" t="s">
        <v>1675</v>
      </c>
    </row>
    <row r="669" spans="1:26">
      <c r="A669" t="s">
        <v>1311</v>
      </c>
      <c r="B669" t="s">
        <v>1278</v>
      </c>
      <c r="C669" t="s">
        <v>1409</v>
      </c>
      <c r="D669" t="s">
        <v>1690</v>
      </c>
      <c r="E669">
        <v>3.7598699999999999E-2</v>
      </c>
      <c r="F669">
        <v>4.6403399999999997E-2</v>
      </c>
      <c r="G669">
        <v>4.65642E-2</v>
      </c>
      <c r="H669">
        <v>5.1108399999999998E-2</v>
      </c>
      <c r="I669">
        <v>5.1121300000000001E-2</v>
      </c>
      <c r="J669">
        <v>4.4685599999999999E-2</v>
      </c>
      <c r="K669">
        <v>3.6811400000000001E-2</v>
      </c>
      <c r="L669">
        <v>3.2027399999999998E-2</v>
      </c>
      <c r="M669">
        <v>2.7983299999999999E-2</v>
      </c>
      <c r="N669">
        <v>2.43815E-2</v>
      </c>
      <c r="O669">
        <v>2.1126800000000001E-2</v>
      </c>
      <c r="P669">
        <v>1.92757E-2</v>
      </c>
      <c r="Q669">
        <v>1.7581099999999999E-2</v>
      </c>
      <c r="R669">
        <v>1.60194E-2</v>
      </c>
      <c r="S669">
        <v>1.46234E-2</v>
      </c>
      <c r="T669">
        <v>1.33147E-2</v>
      </c>
      <c r="U669">
        <v>1.2083999999999999E-2</v>
      </c>
      <c r="V669">
        <v>1.09433E-2</v>
      </c>
      <c r="W669">
        <v>9.8576600000000007E-3</v>
      </c>
      <c r="X669">
        <v>8.7945499999999999E-3</v>
      </c>
      <c r="Y669">
        <v>7.7267500000000001E-3</v>
      </c>
      <c r="Z669" s="142" t="s">
        <v>1675</v>
      </c>
    </row>
    <row r="670" spans="1:26">
      <c r="A670" t="s">
        <v>1311</v>
      </c>
      <c r="B670" t="s">
        <v>1278</v>
      </c>
      <c r="C670" t="s">
        <v>1409</v>
      </c>
      <c r="D670" t="s">
        <v>1689</v>
      </c>
      <c r="E670">
        <v>0.149226</v>
      </c>
      <c r="F670">
        <v>0.19372400000000001</v>
      </c>
      <c r="G670">
        <v>0.186414</v>
      </c>
      <c r="H670">
        <v>0.20132</v>
      </c>
      <c r="I670">
        <v>0.19744400000000001</v>
      </c>
      <c r="J670">
        <v>0.17174900000000001</v>
      </c>
      <c r="K670">
        <v>0.14151</v>
      </c>
      <c r="L670">
        <v>0.133158</v>
      </c>
      <c r="M670">
        <v>0.12667200000000001</v>
      </c>
      <c r="N670">
        <v>0.121119</v>
      </c>
      <c r="O670">
        <v>0.11627899999999999</v>
      </c>
      <c r="P670">
        <v>0.11241</v>
      </c>
      <c r="Q670">
        <v>0.10902199999999999</v>
      </c>
      <c r="R670">
        <v>0.106056</v>
      </c>
      <c r="S670">
        <v>0.103836</v>
      </c>
      <c r="T670">
        <v>0.101938</v>
      </c>
      <c r="U670">
        <v>0.10036399999999999</v>
      </c>
      <c r="V670">
        <v>9.9315899999999999E-2</v>
      </c>
      <c r="W670">
        <v>9.8604399999999995E-2</v>
      </c>
      <c r="X670">
        <v>9.7981799999999994E-2</v>
      </c>
      <c r="Y670">
        <v>9.7140400000000002E-2</v>
      </c>
      <c r="Z670" s="142" t="s">
        <v>1675</v>
      </c>
    </row>
    <row r="671" spans="1:26">
      <c r="A671" t="s">
        <v>1311</v>
      </c>
      <c r="B671" t="s">
        <v>1278</v>
      </c>
      <c r="C671" t="s">
        <v>1409</v>
      </c>
      <c r="D671" t="s">
        <v>1688</v>
      </c>
      <c r="E671">
        <v>2.9543699999999999</v>
      </c>
      <c r="F671">
        <v>3.5758999999999999</v>
      </c>
      <c r="G671">
        <v>3.5636800000000002</v>
      </c>
      <c r="H671">
        <v>3.8761399999999999</v>
      </c>
      <c r="I671">
        <v>3.83487</v>
      </c>
      <c r="J671">
        <v>3.44659</v>
      </c>
      <c r="K671">
        <v>2.8397700000000001</v>
      </c>
      <c r="L671">
        <v>2.4407700000000001</v>
      </c>
      <c r="M671">
        <v>2.1017600000000001</v>
      </c>
      <c r="N671">
        <v>1.79915</v>
      </c>
      <c r="O671">
        <v>1.52519</v>
      </c>
      <c r="P671">
        <v>1.47445</v>
      </c>
      <c r="Q671">
        <v>1.43001</v>
      </c>
      <c r="R671">
        <v>1.3911</v>
      </c>
      <c r="S671">
        <v>1.36198</v>
      </c>
      <c r="T671">
        <v>1.33708</v>
      </c>
      <c r="U671">
        <v>1.3164400000000001</v>
      </c>
      <c r="V671">
        <v>1.3026899999999999</v>
      </c>
      <c r="W671">
        <v>1.2933600000000001</v>
      </c>
      <c r="X671">
        <v>1.2851900000000001</v>
      </c>
      <c r="Y671">
        <v>1.2741499999999999</v>
      </c>
      <c r="Z671" s="142" t="s">
        <v>1675</v>
      </c>
    </row>
    <row r="672" spans="1:26">
      <c r="A672" t="s">
        <v>1311</v>
      </c>
      <c r="B672" t="s">
        <v>1278</v>
      </c>
      <c r="C672" t="s">
        <v>1409</v>
      </c>
      <c r="D672" t="s">
        <v>1682</v>
      </c>
      <c r="E672">
        <v>2.1622E-3</v>
      </c>
      <c r="F672">
        <v>2.9305400000000001E-3</v>
      </c>
      <c r="G672">
        <v>3.0206999999999999E-3</v>
      </c>
      <c r="H672">
        <v>3.5070399999999999E-3</v>
      </c>
      <c r="I672">
        <v>3.5275100000000002E-3</v>
      </c>
      <c r="J672">
        <v>3.0684499999999999E-3</v>
      </c>
      <c r="K672">
        <v>2.5282099999999999E-3</v>
      </c>
      <c r="L672">
        <v>2.3789900000000001E-3</v>
      </c>
      <c r="M672">
        <v>2.26311E-3</v>
      </c>
      <c r="N672">
        <v>2.1639099999999998E-3</v>
      </c>
      <c r="O672">
        <v>2.0774299999999999E-3</v>
      </c>
      <c r="P672">
        <v>2.0083100000000001E-3</v>
      </c>
      <c r="Q672">
        <v>1.9477800000000001E-3</v>
      </c>
      <c r="R672">
        <v>1.89478E-3</v>
      </c>
      <c r="S672">
        <v>1.85512E-3</v>
      </c>
      <c r="T672">
        <v>1.82121E-3</v>
      </c>
      <c r="U672">
        <v>1.7930999999999999E-3</v>
      </c>
      <c r="V672">
        <v>1.7743699999999999E-3</v>
      </c>
      <c r="W672">
        <v>1.76166E-3</v>
      </c>
      <c r="X672">
        <v>1.7505299999999999E-3</v>
      </c>
      <c r="Y672">
        <v>1.7355000000000001E-3</v>
      </c>
      <c r="Z672" s="142" t="s">
        <v>1675</v>
      </c>
    </row>
    <row r="673" spans="1:26">
      <c r="A673" t="s">
        <v>1311</v>
      </c>
      <c r="B673" t="s">
        <v>1278</v>
      </c>
      <c r="C673" t="s">
        <v>1409</v>
      </c>
      <c r="D673" t="s">
        <v>1681</v>
      </c>
      <c r="E673">
        <v>1.8270700000000001E-2</v>
      </c>
      <c r="F673">
        <v>2.2668399999999998E-2</v>
      </c>
      <c r="G673">
        <v>2.27469E-2</v>
      </c>
      <c r="H673">
        <v>2.5051199999999999E-2</v>
      </c>
      <c r="I673">
        <v>2.5197299999999999E-2</v>
      </c>
      <c r="J673">
        <v>2.1918300000000002E-2</v>
      </c>
      <c r="K673">
        <v>1.80593E-2</v>
      </c>
      <c r="L673">
        <v>1.6993299999999999E-2</v>
      </c>
      <c r="M673">
        <v>1.6165599999999999E-2</v>
      </c>
      <c r="N673">
        <v>1.5457E-2</v>
      </c>
      <c r="O673">
        <v>1.48393E-2</v>
      </c>
      <c r="P673">
        <v>1.43456E-2</v>
      </c>
      <c r="Q673">
        <v>1.3913200000000001E-2</v>
      </c>
      <c r="R673">
        <v>1.3534600000000001E-2</v>
      </c>
      <c r="S673">
        <v>1.3251300000000001E-2</v>
      </c>
      <c r="T673">
        <v>1.3009099999999999E-2</v>
      </c>
      <c r="U673">
        <v>1.28083E-2</v>
      </c>
      <c r="V673">
        <v>1.26745E-2</v>
      </c>
      <c r="W673">
        <v>1.25837E-2</v>
      </c>
      <c r="X673">
        <v>1.25042E-2</v>
      </c>
      <c r="Y673">
        <v>1.2396900000000001E-2</v>
      </c>
      <c r="Z673" s="142" t="s">
        <v>1675</v>
      </c>
    </row>
    <row r="674" spans="1:26">
      <c r="A674" t="s">
        <v>1311</v>
      </c>
      <c r="B674" t="s">
        <v>1278</v>
      </c>
      <c r="C674" t="s">
        <v>1409</v>
      </c>
      <c r="D674" t="s">
        <v>1680</v>
      </c>
      <c r="E674">
        <v>0.40195500000000001</v>
      </c>
      <c r="F674">
        <v>0.498386</v>
      </c>
      <c r="G674">
        <v>0.49245699999999998</v>
      </c>
      <c r="H674">
        <v>0.53345200000000004</v>
      </c>
      <c r="I674">
        <v>0.525142</v>
      </c>
      <c r="J674">
        <v>0.47987600000000002</v>
      </c>
      <c r="K674">
        <v>0.39530599999999999</v>
      </c>
      <c r="L674">
        <v>0.33671099999999998</v>
      </c>
      <c r="M674">
        <v>0.28676499999999999</v>
      </c>
      <c r="N674">
        <v>0.24212</v>
      </c>
      <c r="O674">
        <v>0.201651</v>
      </c>
      <c r="P674">
        <v>0.19258400000000001</v>
      </c>
      <c r="Q674">
        <v>0.18449299999999999</v>
      </c>
      <c r="R674">
        <v>0.17724699999999999</v>
      </c>
      <c r="S674">
        <v>0.17135900000000001</v>
      </c>
      <c r="T674">
        <v>0.16608700000000001</v>
      </c>
      <c r="U674">
        <v>0.16141900000000001</v>
      </c>
      <c r="V674">
        <v>0.15764900000000001</v>
      </c>
      <c r="W674">
        <v>0.15445</v>
      </c>
      <c r="X674">
        <v>0.15142</v>
      </c>
      <c r="Y674">
        <v>0.14808099999999999</v>
      </c>
      <c r="Z674" s="142" t="s">
        <v>1675</v>
      </c>
    </row>
    <row r="675" spans="1:26">
      <c r="A675" t="s">
        <v>1311</v>
      </c>
      <c r="B675" t="s">
        <v>1278</v>
      </c>
      <c r="C675" t="s">
        <v>1409</v>
      </c>
      <c r="D675" t="s">
        <v>1679</v>
      </c>
      <c r="E675">
        <v>2.6236499999999999E-2</v>
      </c>
      <c r="F675">
        <v>3.2696200000000002E-2</v>
      </c>
      <c r="G675">
        <v>3.2759999999999997E-2</v>
      </c>
      <c r="H675">
        <v>3.5991599999999999E-2</v>
      </c>
      <c r="I675">
        <v>3.6213099999999998E-2</v>
      </c>
      <c r="J675">
        <v>3.1513800000000002E-2</v>
      </c>
      <c r="K675">
        <v>2.59654E-2</v>
      </c>
      <c r="L675">
        <v>2.2876199999999999E-2</v>
      </c>
      <c r="M675">
        <v>2.02811E-2</v>
      </c>
      <c r="N675">
        <v>1.7976200000000001E-2</v>
      </c>
      <c r="O675">
        <v>1.5898499999999999E-2</v>
      </c>
      <c r="P675">
        <v>1.5369600000000001E-2</v>
      </c>
      <c r="Q675">
        <v>1.4906300000000001E-2</v>
      </c>
      <c r="R675">
        <v>1.45007E-2</v>
      </c>
      <c r="S675">
        <v>1.41972E-2</v>
      </c>
      <c r="T675">
        <v>1.39376E-2</v>
      </c>
      <c r="U675">
        <v>1.37225E-2</v>
      </c>
      <c r="V675">
        <v>1.35792E-2</v>
      </c>
      <c r="W675">
        <v>1.34819E-2</v>
      </c>
      <c r="X675">
        <v>1.33968E-2</v>
      </c>
      <c r="Y675">
        <v>1.32817E-2</v>
      </c>
      <c r="Z675" s="142" t="s">
        <v>1675</v>
      </c>
    </row>
    <row r="676" spans="1:26">
      <c r="A676" t="s">
        <v>1311</v>
      </c>
      <c r="B676" t="s">
        <v>1278</v>
      </c>
      <c r="C676" t="s">
        <v>1409</v>
      </c>
      <c r="D676" t="s">
        <v>1678</v>
      </c>
      <c r="E676">
        <v>0.12839500000000001</v>
      </c>
      <c r="F676">
        <v>0.160718</v>
      </c>
      <c r="G676">
        <v>0.161275</v>
      </c>
      <c r="H676">
        <v>0.174648</v>
      </c>
      <c r="I676">
        <v>0.17186599999999999</v>
      </c>
      <c r="J676">
        <v>0.15475800000000001</v>
      </c>
      <c r="K676">
        <v>0.12748599999999999</v>
      </c>
      <c r="L676">
        <v>0.111721</v>
      </c>
      <c r="M676">
        <v>9.8440600000000003E-2</v>
      </c>
      <c r="N676">
        <v>8.6630299999999993E-2</v>
      </c>
      <c r="O676">
        <v>7.5972499999999998E-2</v>
      </c>
      <c r="P676">
        <v>6.9269600000000001E-2</v>
      </c>
      <c r="Q676">
        <v>6.3132300000000002E-2</v>
      </c>
      <c r="R676">
        <v>5.7475100000000001E-2</v>
      </c>
      <c r="S676">
        <v>5.2415200000000002E-2</v>
      </c>
      <c r="T676">
        <v>4.7670499999999998E-2</v>
      </c>
      <c r="U676">
        <v>4.3206899999999999E-2</v>
      </c>
      <c r="V676">
        <v>3.9066499999999997E-2</v>
      </c>
      <c r="W676">
        <v>3.5124099999999998E-2</v>
      </c>
      <c r="X676">
        <v>3.1262900000000003E-2</v>
      </c>
      <c r="Y676">
        <v>2.7386299999999999E-2</v>
      </c>
      <c r="Z676" s="142" t="s">
        <v>1675</v>
      </c>
    </row>
    <row r="677" spans="1:26">
      <c r="A677" t="s">
        <v>1311</v>
      </c>
      <c r="B677" t="s">
        <v>1278</v>
      </c>
      <c r="C677" t="s">
        <v>1409</v>
      </c>
      <c r="D677" t="s">
        <v>1676</v>
      </c>
      <c r="E677">
        <v>1.0179799999999999E-2</v>
      </c>
      <c r="F677">
        <v>1.2630000000000001E-2</v>
      </c>
      <c r="G677">
        <v>1.2673800000000001E-2</v>
      </c>
      <c r="H677">
        <v>1.3957600000000001E-2</v>
      </c>
      <c r="I677">
        <v>1.4039100000000001E-2</v>
      </c>
      <c r="J677">
        <v>1.21724E-2</v>
      </c>
      <c r="K677">
        <v>1.0029100000000001E-2</v>
      </c>
      <c r="L677">
        <v>8.4283599999999993E-3</v>
      </c>
      <c r="M677">
        <v>7.0581699999999999E-3</v>
      </c>
      <c r="N677">
        <v>5.83118E-3</v>
      </c>
      <c r="O677">
        <v>4.7172100000000003E-3</v>
      </c>
      <c r="P677">
        <v>4.5602799999999999E-3</v>
      </c>
      <c r="Q677">
        <v>4.42283E-3</v>
      </c>
      <c r="R677">
        <v>4.30248E-3</v>
      </c>
      <c r="S677">
        <v>4.2124299999999996E-3</v>
      </c>
      <c r="T677">
        <v>4.13541E-3</v>
      </c>
      <c r="U677">
        <v>4.0715899999999999E-3</v>
      </c>
      <c r="V677">
        <v>4.0290600000000001E-3</v>
      </c>
      <c r="W677">
        <v>4.0001899999999998E-3</v>
      </c>
      <c r="X677">
        <v>3.9749299999999998E-3</v>
      </c>
      <c r="Y677">
        <v>3.9408000000000004E-3</v>
      </c>
      <c r="Z677" s="142" t="s">
        <v>1675</v>
      </c>
    </row>
    <row r="678" spans="1:26">
      <c r="A678" t="s">
        <v>1311</v>
      </c>
      <c r="B678" t="s">
        <v>1278</v>
      </c>
      <c r="C678" t="s">
        <v>1408</v>
      </c>
      <c r="D678" t="s">
        <v>1690</v>
      </c>
      <c r="E678">
        <v>3.6027999999999998E-2</v>
      </c>
      <c r="F678">
        <v>4.2916200000000002E-2</v>
      </c>
      <c r="G678">
        <v>4.3400899999999999E-2</v>
      </c>
      <c r="H678">
        <v>4.5343599999999998E-2</v>
      </c>
      <c r="I678">
        <v>4.4874499999999998E-2</v>
      </c>
      <c r="J678">
        <v>4.0496699999999997E-2</v>
      </c>
      <c r="K678">
        <v>3.5045199999999999E-2</v>
      </c>
      <c r="L678">
        <v>3.0525E-2</v>
      </c>
      <c r="M678">
        <v>2.67049E-2</v>
      </c>
      <c r="N678">
        <v>2.3296500000000001E-2</v>
      </c>
      <c r="O678">
        <v>2.0209999999999999E-2</v>
      </c>
      <c r="P678">
        <v>1.8456799999999999E-2</v>
      </c>
      <c r="Q678">
        <v>1.6846799999999999E-2</v>
      </c>
      <c r="R678">
        <v>1.5358999999999999E-2</v>
      </c>
      <c r="S678">
        <v>1.4025299999999999E-2</v>
      </c>
      <c r="T678">
        <v>1.27752E-2</v>
      </c>
      <c r="U678">
        <v>1.16025E-2</v>
      </c>
      <c r="V678">
        <v>1.05235E-2</v>
      </c>
      <c r="W678">
        <v>9.5134999999999994E-3</v>
      </c>
      <c r="X678">
        <v>8.5836799999999998E-3</v>
      </c>
      <c r="Y678">
        <v>7.5879500000000004E-3</v>
      </c>
      <c r="Z678" s="142" t="s">
        <v>1675</v>
      </c>
    </row>
    <row r="679" spans="1:26">
      <c r="A679" t="s">
        <v>1311</v>
      </c>
      <c r="B679" t="s">
        <v>1278</v>
      </c>
      <c r="C679" t="s">
        <v>1408</v>
      </c>
      <c r="D679" t="s">
        <v>1689</v>
      </c>
      <c r="E679">
        <v>0.14299200000000001</v>
      </c>
      <c r="F679">
        <v>0.17916599999999999</v>
      </c>
      <c r="G679">
        <v>0.17374999999999999</v>
      </c>
      <c r="H679">
        <v>0.17861199999999999</v>
      </c>
      <c r="I679">
        <v>0.173317</v>
      </c>
      <c r="J679">
        <v>0.15564900000000001</v>
      </c>
      <c r="K679">
        <v>0.13472100000000001</v>
      </c>
      <c r="L679">
        <v>0.126912</v>
      </c>
      <c r="M679">
        <v>0.12088500000000001</v>
      </c>
      <c r="N679">
        <v>0.11573</v>
      </c>
      <c r="O679">
        <v>0.111233</v>
      </c>
      <c r="P679">
        <v>0.10763499999999999</v>
      </c>
      <c r="Q679">
        <v>0.10446900000000001</v>
      </c>
      <c r="R679">
        <v>0.101684</v>
      </c>
      <c r="S679">
        <v>9.9589399999999995E-2</v>
      </c>
      <c r="T679">
        <v>9.7806500000000005E-2</v>
      </c>
      <c r="U679">
        <v>9.63648E-2</v>
      </c>
      <c r="V679">
        <v>9.5506300000000002E-2</v>
      </c>
      <c r="W679">
        <v>9.5161800000000005E-2</v>
      </c>
      <c r="X679">
        <v>9.5632499999999995E-2</v>
      </c>
      <c r="Y679">
        <v>9.5395400000000005E-2</v>
      </c>
      <c r="Z679" s="142" t="s">
        <v>1675</v>
      </c>
    </row>
    <row r="680" spans="1:26">
      <c r="A680" t="s">
        <v>1311</v>
      </c>
      <c r="B680" t="s">
        <v>1278</v>
      </c>
      <c r="C680" t="s">
        <v>1408</v>
      </c>
      <c r="D680" t="s">
        <v>1688</v>
      </c>
      <c r="E680">
        <v>2.8309500000000001</v>
      </c>
      <c r="F680">
        <v>3.3071799999999998</v>
      </c>
      <c r="G680">
        <v>3.32159</v>
      </c>
      <c r="H680">
        <v>3.43893</v>
      </c>
      <c r="I680">
        <v>3.3662700000000001</v>
      </c>
      <c r="J680">
        <v>3.1234999999999999</v>
      </c>
      <c r="K680">
        <v>2.7035200000000001</v>
      </c>
      <c r="L680">
        <v>2.3262700000000001</v>
      </c>
      <c r="M680">
        <v>2.0057399999999999</v>
      </c>
      <c r="N680">
        <v>1.71909</v>
      </c>
      <c r="O680">
        <v>1.4590000000000001</v>
      </c>
      <c r="P680">
        <v>1.4117999999999999</v>
      </c>
      <c r="Q680">
        <v>1.3702799999999999</v>
      </c>
      <c r="R680">
        <v>1.33375</v>
      </c>
      <c r="S680">
        <v>1.3062800000000001</v>
      </c>
      <c r="T680">
        <v>1.2828900000000001</v>
      </c>
      <c r="U680">
        <v>1.2639800000000001</v>
      </c>
      <c r="V680">
        <v>1.2527200000000001</v>
      </c>
      <c r="W680">
        <v>1.2482</v>
      </c>
      <c r="X680">
        <v>1.2543800000000001</v>
      </c>
      <c r="Y680">
        <v>1.2512700000000001</v>
      </c>
      <c r="Z680" s="142" t="s">
        <v>1675</v>
      </c>
    </row>
    <row r="681" spans="1:26">
      <c r="A681" t="s">
        <v>1311</v>
      </c>
      <c r="B681" t="s">
        <v>1278</v>
      </c>
      <c r="C681" t="s">
        <v>1408</v>
      </c>
      <c r="D681" t="s">
        <v>1682</v>
      </c>
      <c r="E681">
        <v>2.07187E-3</v>
      </c>
      <c r="F681">
        <v>2.7103100000000001E-3</v>
      </c>
      <c r="G681">
        <v>2.8154899999999999E-3</v>
      </c>
      <c r="H681">
        <v>3.1114599999999999E-3</v>
      </c>
      <c r="I681">
        <v>3.0964600000000001E-3</v>
      </c>
      <c r="J681">
        <v>2.7808099999999999E-3</v>
      </c>
      <c r="K681">
        <v>2.40691E-3</v>
      </c>
      <c r="L681">
        <v>2.2673900000000002E-3</v>
      </c>
      <c r="M681">
        <v>2.15972E-3</v>
      </c>
      <c r="N681">
        <v>2.0676100000000001E-3</v>
      </c>
      <c r="O681">
        <v>1.9872700000000002E-3</v>
      </c>
      <c r="P681">
        <v>1.9229900000000001E-3</v>
      </c>
      <c r="Q681">
        <v>1.8664300000000001E-3</v>
      </c>
      <c r="R681">
        <v>1.81668E-3</v>
      </c>
      <c r="S681">
        <v>1.77925E-3</v>
      </c>
      <c r="T681">
        <v>1.7474000000000001E-3</v>
      </c>
      <c r="U681">
        <v>1.72164E-3</v>
      </c>
      <c r="V681">
        <v>1.7063099999999999E-3</v>
      </c>
      <c r="W681">
        <v>1.7001500000000001E-3</v>
      </c>
      <c r="X681">
        <v>1.70856E-3</v>
      </c>
      <c r="Y681">
        <v>1.70433E-3</v>
      </c>
      <c r="Z681" s="142" t="s">
        <v>1675</v>
      </c>
    </row>
    <row r="682" spans="1:26">
      <c r="A682" t="s">
        <v>1311</v>
      </c>
      <c r="B682" t="s">
        <v>1278</v>
      </c>
      <c r="C682" t="s">
        <v>1408</v>
      </c>
      <c r="D682" t="s">
        <v>1681</v>
      </c>
      <c r="E682">
        <v>1.7507399999999999E-2</v>
      </c>
      <c r="F682">
        <v>2.0964900000000002E-2</v>
      </c>
      <c r="G682">
        <v>2.1201600000000001E-2</v>
      </c>
      <c r="H682">
        <v>2.2225499999999999E-2</v>
      </c>
      <c r="I682">
        <v>2.21183E-2</v>
      </c>
      <c r="J682">
        <v>1.9863599999999999E-2</v>
      </c>
      <c r="K682">
        <v>1.7192800000000001E-2</v>
      </c>
      <c r="L682">
        <v>1.6196200000000001E-2</v>
      </c>
      <c r="M682">
        <v>1.5427099999999999E-2</v>
      </c>
      <c r="N682">
        <v>1.47692E-2</v>
      </c>
      <c r="O682">
        <v>1.4195299999999999E-2</v>
      </c>
      <c r="P682">
        <v>1.3736099999999999E-2</v>
      </c>
      <c r="Q682">
        <v>1.33321E-2</v>
      </c>
      <c r="R682">
        <v>1.2976700000000001E-2</v>
      </c>
      <c r="S682">
        <v>1.2709399999999999E-2</v>
      </c>
      <c r="T682">
        <v>1.2481900000000001E-2</v>
      </c>
      <c r="U682">
        <v>1.22979E-2</v>
      </c>
      <c r="V682">
        <v>1.2188299999999999E-2</v>
      </c>
      <c r="W682">
        <v>1.21443E-2</v>
      </c>
      <c r="X682">
        <v>1.2204400000000001E-2</v>
      </c>
      <c r="Y682">
        <v>1.21742E-2</v>
      </c>
      <c r="Z682" s="142" t="s">
        <v>1675</v>
      </c>
    </row>
    <row r="683" spans="1:26">
      <c r="A683" t="s">
        <v>1311</v>
      </c>
      <c r="B683" t="s">
        <v>1278</v>
      </c>
      <c r="C683" t="s">
        <v>1408</v>
      </c>
      <c r="D683" t="s">
        <v>1680</v>
      </c>
      <c r="E683">
        <v>0.38516299999999998</v>
      </c>
      <c r="F683">
        <v>0.46093299999999998</v>
      </c>
      <c r="G683">
        <v>0.45900200000000002</v>
      </c>
      <c r="H683">
        <v>0.47328100000000001</v>
      </c>
      <c r="I683">
        <v>0.46097199999999999</v>
      </c>
      <c r="J683">
        <v>0.43489100000000003</v>
      </c>
      <c r="K683">
        <v>0.37633899999999998</v>
      </c>
      <c r="L683">
        <v>0.32091599999999998</v>
      </c>
      <c r="M683">
        <v>0.27366400000000002</v>
      </c>
      <c r="N683">
        <v>0.231346</v>
      </c>
      <c r="O683">
        <v>0.19289999999999999</v>
      </c>
      <c r="P683">
        <v>0.18440200000000001</v>
      </c>
      <c r="Q683">
        <v>0.176787</v>
      </c>
      <c r="R683">
        <v>0.16994100000000001</v>
      </c>
      <c r="S683">
        <v>0.164351</v>
      </c>
      <c r="T683">
        <v>0.159357</v>
      </c>
      <c r="U683">
        <v>0.15498600000000001</v>
      </c>
      <c r="V683">
        <v>0.15160100000000001</v>
      </c>
      <c r="W683">
        <v>0.149058</v>
      </c>
      <c r="X683">
        <v>0.147789</v>
      </c>
      <c r="Y683">
        <v>0.14542099999999999</v>
      </c>
      <c r="Z683" s="142" t="s">
        <v>1675</v>
      </c>
    </row>
    <row r="684" spans="1:26">
      <c r="A684" t="s">
        <v>1311</v>
      </c>
      <c r="B684" t="s">
        <v>1278</v>
      </c>
      <c r="C684" t="s">
        <v>1408</v>
      </c>
      <c r="D684" t="s">
        <v>1679</v>
      </c>
      <c r="E684">
        <v>2.51404E-2</v>
      </c>
      <c r="F684">
        <v>3.0239100000000001E-2</v>
      </c>
      <c r="G684">
        <v>3.0534499999999999E-2</v>
      </c>
      <c r="H684">
        <v>3.1931899999999999E-2</v>
      </c>
      <c r="I684">
        <v>3.17881E-2</v>
      </c>
      <c r="J684">
        <v>2.8559600000000001E-2</v>
      </c>
      <c r="K684">
        <v>2.4719600000000001E-2</v>
      </c>
      <c r="L684">
        <v>2.1803099999999999E-2</v>
      </c>
      <c r="M684">
        <v>1.93546E-2</v>
      </c>
      <c r="N684">
        <v>1.7176199999999999E-2</v>
      </c>
      <c r="O684">
        <v>1.52085E-2</v>
      </c>
      <c r="P684">
        <v>1.47165E-2</v>
      </c>
      <c r="Q684">
        <v>1.42837E-2</v>
      </c>
      <c r="R684">
        <v>1.3903E-2</v>
      </c>
      <c r="S684">
        <v>1.36166E-2</v>
      </c>
      <c r="T684">
        <v>1.3372800000000001E-2</v>
      </c>
      <c r="U684">
        <v>1.31757E-2</v>
      </c>
      <c r="V684">
        <v>1.30583E-2</v>
      </c>
      <c r="W684">
        <v>1.3011200000000001E-2</v>
      </c>
      <c r="X684">
        <v>1.30755E-2</v>
      </c>
      <c r="Y684">
        <v>1.30431E-2</v>
      </c>
      <c r="Z684" s="142" t="s">
        <v>1675</v>
      </c>
    </row>
    <row r="685" spans="1:26">
      <c r="A685" t="s">
        <v>1311</v>
      </c>
      <c r="B685" t="s">
        <v>1278</v>
      </c>
      <c r="C685" t="s">
        <v>1408</v>
      </c>
      <c r="D685" t="s">
        <v>1678</v>
      </c>
      <c r="E685">
        <v>0.123031</v>
      </c>
      <c r="F685">
        <v>0.148641</v>
      </c>
      <c r="G685">
        <v>0.15031900000000001</v>
      </c>
      <c r="H685">
        <v>0.154948</v>
      </c>
      <c r="I685">
        <v>0.150865</v>
      </c>
      <c r="J685">
        <v>0.14025099999999999</v>
      </c>
      <c r="K685">
        <v>0.121369</v>
      </c>
      <c r="L685">
        <v>0.10648000000000001</v>
      </c>
      <c r="M685">
        <v>9.3943299999999993E-2</v>
      </c>
      <c r="N685">
        <v>8.2775199999999993E-2</v>
      </c>
      <c r="O685">
        <v>7.2675500000000004E-2</v>
      </c>
      <c r="P685">
        <v>6.6326599999999999E-2</v>
      </c>
      <c r="Q685">
        <v>6.0495500000000001E-2</v>
      </c>
      <c r="R685">
        <v>5.5106000000000002E-2</v>
      </c>
      <c r="S685">
        <v>5.02716E-2</v>
      </c>
      <c r="T685">
        <v>4.57387E-2</v>
      </c>
      <c r="U685">
        <v>4.1485099999999997E-2</v>
      </c>
      <c r="V685">
        <v>3.7567999999999997E-2</v>
      </c>
      <c r="W685">
        <v>3.3897799999999999E-2</v>
      </c>
      <c r="X685">
        <v>3.05133E-2</v>
      </c>
      <c r="Y685">
        <v>2.6894299999999999E-2</v>
      </c>
      <c r="Z685" s="142" t="s">
        <v>1675</v>
      </c>
    </row>
    <row r="686" spans="1:26">
      <c r="A686" t="s">
        <v>1311</v>
      </c>
      <c r="B686" t="s">
        <v>1278</v>
      </c>
      <c r="C686" t="s">
        <v>1408</v>
      </c>
      <c r="D686" t="s">
        <v>1676</v>
      </c>
      <c r="E686">
        <v>9.7545099999999992E-3</v>
      </c>
      <c r="F686">
        <v>1.1680899999999999E-2</v>
      </c>
      <c r="G686">
        <v>1.18128E-2</v>
      </c>
      <c r="H686">
        <v>1.23833E-2</v>
      </c>
      <c r="I686">
        <v>1.2323600000000001E-2</v>
      </c>
      <c r="J686">
        <v>1.1031300000000001E-2</v>
      </c>
      <c r="K686">
        <v>9.5479299999999996E-3</v>
      </c>
      <c r="L686">
        <v>8.0329900000000003E-3</v>
      </c>
      <c r="M686">
        <v>6.7357099999999998E-3</v>
      </c>
      <c r="N686">
        <v>5.5716899999999998E-3</v>
      </c>
      <c r="O686">
        <v>4.5125E-3</v>
      </c>
      <c r="P686">
        <v>4.3665300000000004E-3</v>
      </c>
      <c r="Q686">
        <v>4.2380999999999999E-3</v>
      </c>
      <c r="R686">
        <v>4.1251300000000003E-3</v>
      </c>
      <c r="S686">
        <v>4.0401500000000002E-3</v>
      </c>
      <c r="T686">
        <v>3.9678200000000004E-3</v>
      </c>
      <c r="U686">
        <v>3.9093399999999999E-3</v>
      </c>
      <c r="V686">
        <v>3.8745099999999998E-3</v>
      </c>
      <c r="W686">
        <v>3.86053E-3</v>
      </c>
      <c r="X686">
        <v>3.8796299999999998E-3</v>
      </c>
      <c r="Y686">
        <v>3.8700100000000001E-3</v>
      </c>
      <c r="Z686" s="142" t="s">
        <v>1675</v>
      </c>
    </row>
    <row r="687" spans="1:26">
      <c r="A687" t="s">
        <v>1311</v>
      </c>
      <c r="B687" t="s">
        <v>1278</v>
      </c>
      <c r="C687" t="s">
        <v>1407</v>
      </c>
      <c r="D687" t="s">
        <v>1690</v>
      </c>
      <c r="E687">
        <v>3.4604099999999999E-2</v>
      </c>
      <c r="F687">
        <v>3.9621999999999997E-2</v>
      </c>
      <c r="G687">
        <v>4.0495099999999999E-2</v>
      </c>
      <c r="H687">
        <v>4.0238500000000003E-2</v>
      </c>
      <c r="I687">
        <v>3.93955E-2</v>
      </c>
      <c r="J687">
        <v>3.6874700000000003E-2</v>
      </c>
      <c r="K687">
        <v>3.3637399999999998E-2</v>
      </c>
      <c r="L687">
        <v>2.93548E-2</v>
      </c>
      <c r="M687">
        <v>2.5729100000000001E-2</v>
      </c>
      <c r="N687">
        <v>2.2483300000000001E-2</v>
      </c>
      <c r="O687">
        <v>1.9533999999999999E-2</v>
      </c>
      <c r="P687">
        <v>1.7861399999999999E-2</v>
      </c>
      <c r="Q687">
        <v>1.63191E-2</v>
      </c>
      <c r="R687">
        <v>1.48878E-2</v>
      </c>
      <c r="S687">
        <v>1.3598300000000001E-2</v>
      </c>
      <c r="T687">
        <v>1.2385E-2</v>
      </c>
      <c r="U687">
        <v>1.1242800000000001E-2</v>
      </c>
      <c r="V687">
        <v>1.0188300000000001E-2</v>
      </c>
      <c r="W687">
        <v>9.1995600000000007E-3</v>
      </c>
      <c r="X687">
        <v>8.2922199999999995E-3</v>
      </c>
      <c r="Y687">
        <v>7.4997299999999996E-3</v>
      </c>
      <c r="Z687" s="142" t="s">
        <v>1675</v>
      </c>
    </row>
    <row r="688" spans="1:26">
      <c r="A688" t="s">
        <v>1311</v>
      </c>
      <c r="B688" t="s">
        <v>1278</v>
      </c>
      <c r="C688" t="s">
        <v>1407</v>
      </c>
      <c r="D688" t="s">
        <v>1689</v>
      </c>
      <c r="E688">
        <v>0.13734099999999999</v>
      </c>
      <c r="F688">
        <v>0.165413</v>
      </c>
      <c r="G688">
        <v>0.16211700000000001</v>
      </c>
      <c r="H688">
        <v>0.158503</v>
      </c>
      <c r="I688">
        <v>0.15215600000000001</v>
      </c>
      <c r="J688">
        <v>0.14172799999999999</v>
      </c>
      <c r="K688">
        <v>0.12930900000000001</v>
      </c>
      <c r="L688">
        <v>0.122046</v>
      </c>
      <c r="M688">
        <v>0.116468</v>
      </c>
      <c r="N688">
        <v>0.11169</v>
      </c>
      <c r="O688">
        <v>0.107512</v>
      </c>
      <c r="P688">
        <v>0.10416300000000001</v>
      </c>
      <c r="Q688">
        <v>0.10119599999999999</v>
      </c>
      <c r="R688">
        <v>9.8564399999999996E-2</v>
      </c>
      <c r="S688">
        <v>9.6557299999999999E-2</v>
      </c>
      <c r="T688">
        <v>9.4819899999999999E-2</v>
      </c>
      <c r="U688">
        <v>9.3377699999999994E-2</v>
      </c>
      <c r="V688">
        <v>9.2463500000000004E-2</v>
      </c>
      <c r="W688">
        <v>9.2021500000000006E-2</v>
      </c>
      <c r="X688">
        <v>9.2385300000000004E-2</v>
      </c>
      <c r="Y688">
        <v>9.4286400000000006E-2</v>
      </c>
      <c r="Z688" s="142" t="s">
        <v>1675</v>
      </c>
    </row>
    <row r="689" spans="1:26">
      <c r="A689" t="s">
        <v>1311</v>
      </c>
      <c r="B689" t="s">
        <v>1278</v>
      </c>
      <c r="C689" t="s">
        <v>1407</v>
      </c>
      <c r="D689" t="s">
        <v>1688</v>
      </c>
      <c r="E689">
        <v>2.7190699999999999</v>
      </c>
      <c r="F689">
        <v>3.0533199999999998</v>
      </c>
      <c r="G689">
        <v>3.0992000000000002</v>
      </c>
      <c r="H689">
        <v>3.0517500000000002</v>
      </c>
      <c r="I689">
        <v>2.95526</v>
      </c>
      <c r="J689">
        <v>2.8441399999999999</v>
      </c>
      <c r="K689">
        <v>2.5949200000000001</v>
      </c>
      <c r="L689">
        <v>2.2370899999999998</v>
      </c>
      <c r="M689">
        <v>1.9324399999999999</v>
      </c>
      <c r="N689">
        <v>1.6590800000000001</v>
      </c>
      <c r="O689">
        <v>1.4101999999999999</v>
      </c>
      <c r="P689">
        <v>1.36626</v>
      </c>
      <c r="Q689">
        <v>1.3273600000000001</v>
      </c>
      <c r="R689">
        <v>1.2928299999999999</v>
      </c>
      <c r="S689">
        <v>1.26651</v>
      </c>
      <c r="T689">
        <v>1.2437199999999999</v>
      </c>
      <c r="U689">
        <v>1.2248000000000001</v>
      </c>
      <c r="V689">
        <v>1.2128099999999999</v>
      </c>
      <c r="W689">
        <v>1.2070099999999999</v>
      </c>
      <c r="X689">
        <v>1.2117800000000001</v>
      </c>
      <c r="Y689">
        <v>1.23672</v>
      </c>
      <c r="Z689" s="142" t="s">
        <v>1675</v>
      </c>
    </row>
    <row r="690" spans="1:26">
      <c r="A690" t="s">
        <v>1311</v>
      </c>
      <c r="B690" t="s">
        <v>1278</v>
      </c>
      <c r="C690" t="s">
        <v>1407</v>
      </c>
      <c r="D690" t="s">
        <v>1682</v>
      </c>
      <c r="E690">
        <v>1.9899900000000001E-3</v>
      </c>
      <c r="F690">
        <v>2.5022600000000001E-3</v>
      </c>
      <c r="G690">
        <v>2.6269900000000001E-3</v>
      </c>
      <c r="H690">
        <v>2.76115E-3</v>
      </c>
      <c r="I690">
        <v>2.7184000000000002E-3</v>
      </c>
      <c r="J690">
        <v>2.5320899999999999E-3</v>
      </c>
      <c r="K690">
        <v>2.31022E-3</v>
      </c>
      <c r="L690">
        <v>2.1804699999999999E-3</v>
      </c>
      <c r="M690">
        <v>2.0807999999999998E-3</v>
      </c>
      <c r="N690">
        <v>1.9954399999999998E-3</v>
      </c>
      <c r="O690">
        <v>1.9208000000000001E-3</v>
      </c>
      <c r="P690">
        <v>1.86096E-3</v>
      </c>
      <c r="Q690">
        <v>1.8079599999999999E-3</v>
      </c>
      <c r="R690">
        <v>1.7609399999999999E-3</v>
      </c>
      <c r="S690">
        <v>1.7250799999999999E-3</v>
      </c>
      <c r="T690">
        <v>1.69404E-3</v>
      </c>
      <c r="U690">
        <v>1.6682800000000001E-3</v>
      </c>
      <c r="V690">
        <v>1.65194E-3</v>
      </c>
      <c r="W690">
        <v>1.64405E-3</v>
      </c>
      <c r="X690">
        <v>1.65055E-3</v>
      </c>
      <c r="Y690">
        <v>1.68451E-3</v>
      </c>
      <c r="Z690" s="142" t="s">
        <v>1675</v>
      </c>
    </row>
    <row r="691" spans="1:26">
      <c r="A691" t="s">
        <v>1311</v>
      </c>
      <c r="B691" t="s">
        <v>1278</v>
      </c>
      <c r="C691" t="s">
        <v>1407</v>
      </c>
      <c r="D691" t="s">
        <v>1681</v>
      </c>
      <c r="E691">
        <v>1.6815500000000001E-2</v>
      </c>
      <c r="F691">
        <v>1.9355600000000001E-2</v>
      </c>
      <c r="G691">
        <v>1.97821E-2</v>
      </c>
      <c r="H691">
        <v>1.97232E-2</v>
      </c>
      <c r="I691">
        <v>1.9417799999999999E-2</v>
      </c>
      <c r="J691">
        <v>1.8086999999999999E-2</v>
      </c>
      <c r="K691">
        <v>1.6502099999999999E-2</v>
      </c>
      <c r="L691">
        <v>1.55753E-2</v>
      </c>
      <c r="M691">
        <v>1.4863400000000001E-2</v>
      </c>
      <c r="N691">
        <v>1.42536E-2</v>
      </c>
      <c r="O691">
        <v>1.37205E-2</v>
      </c>
      <c r="P691">
        <v>1.3292999999999999E-2</v>
      </c>
      <c r="Q691">
        <v>1.2914500000000001E-2</v>
      </c>
      <c r="R691">
        <v>1.2578600000000001E-2</v>
      </c>
      <c r="S691">
        <v>1.2322400000000001E-2</v>
      </c>
      <c r="T691">
        <v>1.2100700000000001E-2</v>
      </c>
      <c r="U691">
        <v>1.1916700000000001E-2</v>
      </c>
      <c r="V691">
        <v>1.18E-2</v>
      </c>
      <c r="W691">
        <v>1.17436E-2</v>
      </c>
      <c r="X691">
        <v>1.179E-2</v>
      </c>
      <c r="Y691">
        <v>1.2032599999999999E-2</v>
      </c>
      <c r="Z691" s="142" t="s">
        <v>1675</v>
      </c>
    </row>
    <row r="692" spans="1:26">
      <c r="A692" t="s">
        <v>1311</v>
      </c>
      <c r="B692" t="s">
        <v>1278</v>
      </c>
      <c r="C692" t="s">
        <v>1407</v>
      </c>
      <c r="D692" t="s">
        <v>1680</v>
      </c>
      <c r="E692">
        <v>0.36994100000000002</v>
      </c>
      <c r="F692">
        <v>0.42555100000000001</v>
      </c>
      <c r="G692">
        <v>0.42827100000000001</v>
      </c>
      <c r="H692">
        <v>0.41999500000000001</v>
      </c>
      <c r="I692">
        <v>0.40468900000000002</v>
      </c>
      <c r="J692">
        <v>0.39599499999999999</v>
      </c>
      <c r="K692">
        <v>0.36122100000000001</v>
      </c>
      <c r="L692">
        <v>0.30861300000000003</v>
      </c>
      <c r="M692">
        <v>0.26366400000000001</v>
      </c>
      <c r="N692">
        <v>0.22327</v>
      </c>
      <c r="O692">
        <v>0.186448</v>
      </c>
      <c r="P692">
        <v>0.178454</v>
      </c>
      <c r="Q692">
        <v>0.17124900000000001</v>
      </c>
      <c r="R692">
        <v>0.16472700000000001</v>
      </c>
      <c r="S692">
        <v>0.15934699999999999</v>
      </c>
      <c r="T692">
        <v>0.15448999999999999</v>
      </c>
      <c r="U692">
        <v>0.15018200000000001</v>
      </c>
      <c r="V692">
        <v>0.14677100000000001</v>
      </c>
      <c r="W692">
        <v>0.14413899999999999</v>
      </c>
      <c r="X692">
        <v>0.14277100000000001</v>
      </c>
      <c r="Y692">
        <v>0.143731</v>
      </c>
      <c r="Z692" s="142" t="s">
        <v>1675</v>
      </c>
    </row>
    <row r="693" spans="1:26">
      <c r="A693" t="s">
        <v>1311</v>
      </c>
      <c r="B693" t="s">
        <v>1278</v>
      </c>
      <c r="C693" t="s">
        <v>1407</v>
      </c>
      <c r="D693" t="s">
        <v>1679</v>
      </c>
      <c r="E693">
        <v>2.41468E-2</v>
      </c>
      <c r="F693">
        <v>2.7917899999999999E-2</v>
      </c>
      <c r="G693">
        <v>2.8490100000000001E-2</v>
      </c>
      <c r="H693">
        <v>2.8336799999999999E-2</v>
      </c>
      <c r="I693">
        <v>2.7906899999999998E-2</v>
      </c>
      <c r="J693">
        <v>2.6005299999999999E-2</v>
      </c>
      <c r="K693">
        <v>2.37266E-2</v>
      </c>
      <c r="L693">
        <v>2.0967199999999998E-2</v>
      </c>
      <c r="M693">
        <v>1.8647299999999999E-2</v>
      </c>
      <c r="N693">
        <v>1.65767E-2</v>
      </c>
      <c r="O693">
        <v>1.4699800000000001E-2</v>
      </c>
      <c r="P693">
        <v>1.42419E-2</v>
      </c>
      <c r="Q693">
        <v>1.3836299999999999E-2</v>
      </c>
      <c r="R693">
        <v>1.3476399999999999E-2</v>
      </c>
      <c r="S693">
        <v>1.3202E-2</v>
      </c>
      <c r="T693">
        <v>1.2964399999999999E-2</v>
      </c>
      <c r="U693">
        <v>1.2767300000000001E-2</v>
      </c>
      <c r="V693">
        <v>1.26423E-2</v>
      </c>
      <c r="W693">
        <v>1.2581800000000001E-2</v>
      </c>
      <c r="X693">
        <v>1.26316E-2</v>
      </c>
      <c r="Y693">
        <v>1.28915E-2</v>
      </c>
      <c r="Z693" s="142" t="s">
        <v>1675</v>
      </c>
    </row>
    <row r="694" spans="1:26">
      <c r="A694" t="s">
        <v>1311</v>
      </c>
      <c r="B694" t="s">
        <v>1278</v>
      </c>
      <c r="C694" t="s">
        <v>1407</v>
      </c>
      <c r="D694" t="s">
        <v>1678</v>
      </c>
      <c r="E694">
        <v>0.118168</v>
      </c>
      <c r="F694">
        <v>0.13723099999999999</v>
      </c>
      <c r="G694">
        <v>0.14025499999999999</v>
      </c>
      <c r="H694">
        <v>0.13750299999999999</v>
      </c>
      <c r="I694">
        <v>0.13244500000000001</v>
      </c>
      <c r="J694">
        <v>0.12770699999999999</v>
      </c>
      <c r="K694">
        <v>0.116494</v>
      </c>
      <c r="L694">
        <v>0.102398</v>
      </c>
      <c r="M694">
        <v>9.0510499999999994E-2</v>
      </c>
      <c r="N694">
        <v>7.9885700000000004E-2</v>
      </c>
      <c r="O694">
        <v>7.0244600000000004E-2</v>
      </c>
      <c r="P694">
        <v>6.41872E-2</v>
      </c>
      <c r="Q694">
        <v>5.8600399999999997E-2</v>
      </c>
      <c r="R694">
        <v>5.3415200000000003E-2</v>
      </c>
      <c r="S694">
        <v>4.8741E-2</v>
      </c>
      <c r="T694">
        <v>4.4341999999999999E-2</v>
      </c>
      <c r="U694">
        <v>4.0199199999999997E-2</v>
      </c>
      <c r="V694">
        <v>3.6371100000000003E-2</v>
      </c>
      <c r="W694">
        <v>3.2779200000000001E-2</v>
      </c>
      <c r="X694">
        <v>2.9477199999999999E-2</v>
      </c>
      <c r="Y694">
        <v>2.65816E-2</v>
      </c>
      <c r="Z694" s="142" t="s">
        <v>1675</v>
      </c>
    </row>
    <row r="695" spans="1:26">
      <c r="A695" t="s">
        <v>1311</v>
      </c>
      <c r="B695" t="s">
        <v>1278</v>
      </c>
      <c r="C695" t="s">
        <v>1407</v>
      </c>
      <c r="D695" t="s">
        <v>1676</v>
      </c>
      <c r="E695">
        <v>9.3690000000000006E-3</v>
      </c>
      <c r="F695">
        <v>1.07843E-2</v>
      </c>
      <c r="G695">
        <v>1.1021899999999999E-2</v>
      </c>
      <c r="H695">
        <v>1.09891E-2</v>
      </c>
      <c r="I695">
        <v>1.0818899999999999E-2</v>
      </c>
      <c r="J695">
        <v>1.00447E-2</v>
      </c>
      <c r="K695">
        <v>9.1643799999999997E-3</v>
      </c>
      <c r="L695">
        <v>7.7250399999999999E-3</v>
      </c>
      <c r="M695">
        <v>6.48958E-3</v>
      </c>
      <c r="N695">
        <v>5.3772000000000004E-3</v>
      </c>
      <c r="O695">
        <v>4.3615599999999996E-3</v>
      </c>
      <c r="P695">
        <v>4.2256799999999999E-3</v>
      </c>
      <c r="Q695">
        <v>4.1053499999999998E-3</v>
      </c>
      <c r="R695">
        <v>3.9985699999999999E-3</v>
      </c>
      <c r="S695">
        <v>3.9171500000000003E-3</v>
      </c>
      <c r="T695">
        <v>3.84666E-3</v>
      </c>
      <c r="U695">
        <v>3.7881600000000001E-3</v>
      </c>
      <c r="V695">
        <v>3.75107E-3</v>
      </c>
      <c r="W695">
        <v>3.7331399999999998E-3</v>
      </c>
      <c r="X695">
        <v>3.7479000000000002E-3</v>
      </c>
      <c r="Y695">
        <v>3.8250200000000002E-3</v>
      </c>
      <c r="Z695" s="142" t="s">
        <v>1675</v>
      </c>
    </row>
    <row r="696" spans="1:26">
      <c r="A696" t="s">
        <v>1311</v>
      </c>
      <c r="B696" t="s">
        <v>1278</v>
      </c>
      <c r="C696" t="s">
        <v>1406</v>
      </c>
      <c r="D696" t="s">
        <v>1690</v>
      </c>
      <c r="E696">
        <v>3.3170999999999999E-2</v>
      </c>
      <c r="F696">
        <v>3.6007499999999998E-2</v>
      </c>
      <c r="G696">
        <v>3.7652999999999999E-2</v>
      </c>
      <c r="H696">
        <v>3.5425400000000003E-2</v>
      </c>
      <c r="I696">
        <v>3.4264099999999999E-2</v>
      </c>
      <c r="J696">
        <v>3.3520599999999998E-2</v>
      </c>
      <c r="K696">
        <v>3.2425599999999999E-2</v>
      </c>
      <c r="L696">
        <v>2.8367900000000001E-2</v>
      </c>
      <c r="M696">
        <v>2.4920600000000001E-2</v>
      </c>
      <c r="N696">
        <v>2.1820300000000001E-2</v>
      </c>
      <c r="O696">
        <v>1.8990900000000002E-2</v>
      </c>
      <c r="P696">
        <v>1.73892E-2</v>
      </c>
      <c r="Q696">
        <v>1.5904999999999999E-2</v>
      </c>
      <c r="R696">
        <v>1.45209E-2</v>
      </c>
      <c r="S696">
        <v>1.32669E-2</v>
      </c>
      <c r="T696">
        <v>1.20809E-2</v>
      </c>
      <c r="U696">
        <v>1.09578E-2</v>
      </c>
      <c r="V696">
        <v>9.9126100000000005E-3</v>
      </c>
      <c r="W696">
        <v>8.9222099999999999E-3</v>
      </c>
      <c r="X696">
        <v>7.9948199999999997E-3</v>
      </c>
      <c r="Y696">
        <v>7.2235499999999996E-3</v>
      </c>
      <c r="Z696" s="142" t="s">
        <v>1675</v>
      </c>
    </row>
    <row r="697" spans="1:26">
      <c r="A697" t="s">
        <v>1311</v>
      </c>
      <c r="B697" t="s">
        <v>1278</v>
      </c>
      <c r="C697" t="s">
        <v>1406</v>
      </c>
      <c r="D697" t="s">
        <v>1689</v>
      </c>
      <c r="E697">
        <v>0.13165299999999999</v>
      </c>
      <c r="F697">
        <v>0.15032400000000001</v>
      </c>
      <c r="G697">
        <v>0.15073900000000001</v>
      </c>
      <c r="H697">
        <v>0.139543</v>
      </c>
      <c r="I697">
        <v>0.13233700000000001</v>
      </c>
      <c r="J697">
        <v>0.12883600000000001</v>
      </c>
      <c r="K697">
        <v>0.12465</v>
      </c>
      <c r="L697">
        <v>0.11794300000000001</v>
      </c>
      <c r="M697">
        <v>0.11280800000000001</v>
      </c>
      <c r="N697">
        <v>0.10839600000000001</v>
      </c>
      <c r="O697">
        <v>0.104523</v>
      </c>
      <c r="P697">
        <v>0.101409</v>
      </c>
      <c r="Q697">
        <v>9.86287E-2</v>
      </c>
      <c r="R697">
        <v>9.6135700000000004E-2</v>
      </c>
      <c r="S697">
        <v>9.4203899999999993E-2</v>
      </c>
      <c r="T697">
        <v>9.2491199999999996E-2</v>
      </c>
      <c r="U697">
        <v>9.1009999999999994E-2</v>
      </c>
      <c r="V697">
        <v>8.9961899999999997E-2</v>
      </c>
      <c r="W697">
        <v>8.9247199999999999E-2</v>
      </c>
      <c r="X697">
        <v>8.9071800000000007E-2</v>
      </c>
      <c r="Y697">
        <v>9.0814199999999998E-2</v>
      </c>
      <c r="Z697" s="142" t="s">
        <v>1675</v>
      </c>
    </row>
    <row r="698" spans="1:26">
      <c r="A698" t="s">
        <v>1311</v>
      </c>
      <c r="B698" t="s">
        <v>1278</v>
      </c>
      <c r="C698" t="s">
        <v>1406</v>
      </c>
      <c r="D698" t="s">
        <v>1688</v>
      </c>
      <c r="E698">
        <v>2.6064600000000002</v>
      </c>
      <c r="F698">
        <v>2.7747799999999998</v>
      </c>
      <c r="G698">
        <v>2.8816899999999999</v>
      </c>
      <c r="H698">
        <v>2.6867200000000002</v>
      </c>
      <c r="I698">
        <v>2.5703299999999998</v>
      </c>
      <c r="J698">
        <v>2.5854400000000002</v>
      </c>
      <c r="K698">
        <v>2.50143</v>
      </c>
      <c r="L698">
        <v>2.16188</v>
      </c>
      <c r="M698">
        <v>1.8717299999999999</v>
      </c>
      <c r="N698">
        <v>1.61016</v>
      </c>
      <c r="O698">
        <v>1.3709899999999999</v>
      </c>
      <c r="P698">
        <v>1.3301400000000001</v>
      </c>
      <c r="Q698">
        <v>1.2936799999999999</v>
      </c>
      <c r="R698">
        <v>1.26098</v>
      </c>
      <c r="S698">
        <v>1.2356400000000001</v>
      </c>
      <c r="T698">
        <v>1.2131700000000001</v>
      </c>
      <c r="U698">
        <v>1.19374</v>
      </c>
      <c r="V698">
        <v>1.18</v>
      </c>
      <c r="W698">
        <v>1.17062</v>
      </c>
      <c r="X698">
        <v>1.16832</v>
      </c>
      <c r="Y698">
        <v>1.1911799999999999</v>
      </c>
      <c r="Z698" s="142" t="s">
        <v>1675</v>
      </c>
    </row>
    <row r="699" spans="1:26">
      <c r="A699" t="s">
        <v>1311</v>
      </c>
      <c r="B699" t="s">
        <v>1278</v>
      </c>
      <c r="C699" t="s">
        <v>1406</v>
      </c>
      <c r="D699" t="s">
        <v>1682</v>
      </c>
      <c r="E699">
        <v>1.9075699999999999E-3</v>
      </c>
      <c r="F699">
        <v>2.274E-3</v>
      </c>
      <c r="G699">
        <v>2.44261E-3</v>
      </c>
      <c r="H699">
        <v>2.4308799999999998E-3</v>
      </c>
      <c r="I699">
        <v>2.3643200000000001E-3</v>
      </c>
      <c r="J699">
        <v>2.3017799999999998E-3</v>
      </c>
      <c r="K699">
        <v>2.2269899999999999E-3</v>
      </c>
      <c r="L699">
        <v>2.1071599999999998E-3</v>
      </c>
      <c r="M699">
        <v>2.01542E-3</v>
      </c>
      <c r="N699">
        <v>1.9365999999999999E-3</v>
      </c>
      <c r="O699">
        <v>1.86739E-3</v>
      </c>
      <c r="P699">
        <v>1.8117599999999999E-3</v>
      </c>
      <c r="Q699">
        <v>1.76209E-3</v>
      </c>
      <c r="R699">
        <v>1.71755E-3</v>
      </c>
      <c r="S699">
        <v>1.68304E-3</v>
      </c>
      <c r="T699">
        <v>1.65244E-3</v>
      </c>
      <c r="U699">
        <v>1.62598E-3</v>
      </c>
      <c r="V699">
        <v>1.60725E-3</v>
      </c>
      <c r="W699">
        <v>1.5944799999999999E-3</v>
      </c>
      <c r="X699">
        <v>1.5913500000000001E-3</v>
      </c>
      <c r="Y699">
        <v>1.6224799999999999E-3</v>
      </c>
      <c r="Z699" s="142" t="s">
        <v>1675</v>
      </c>
    </row>
    <row r="700" spans="1:26">
      <c r="A700" t="s">
        <v>1311</v>
      </c>
      <c r="B700" t="s">
        <v>1278</v>
      </c>
      <c r="C700" t="s">
        <v>1406</v>
      </c>
      <c r="D700" t="s">
        <v>1681</v>
      </c>
      <c r="E700">
        <v>1.6119100000000001E-2</v>
      </c>
      <c r="F700">
        <v>1.7589899999999999E-2</v>
      </c>
      <c r="G700">
        <v>1.8393699999999999E-2</v>
      </c>
      <c r="H700">
        <v>1.7364000000000001E-2</v>
      </c>
      <c r="I700">
        <v>1.6888500000000001E-2</v>
      </c>
      <c r="J700">
        <v>1.6441799999999999E-2</v>
      </c>
      <c r="K700">
        <v>1.5907600000000001E-2</v>
      </c>
      <c r="L700">
        <v>1.50516E-2</v>
      </c>
      <c r="M700">
        <v>1.4396300000000001E-2</v>
      </c>
      <c r="N700">
        <v>1.38333E-2</v>
      </c>
      <c r="O700">
        <v>1.3339E-2</v>
      </c>
      <c r="P700">
        <v>1.2941599999999999E-2</v>
      </c>
      <c r="Q700">
        <v>1.25868E-2</v>
      </c>
      <c r="R700">
        <v>1.2268599999999999E-2</v>
      </c>
      <c r="S700">
        <v>1.2022100000000001E-2</v>
      </c>
      <c r="T700">
        <v>1.18035E-2</v>
      </c>
      <c r="U700">
        <v>1.16145E-2</v>
      </c>
      <c r="V700">
        <v>1.14807E-2</v>
      </c>
      <c r="W700">
        <v>1.13895E-2</v>
      </c>
      <c r="X700">
        <v>1.1367199999999999E-2</v>
      </c>
      <c r="Y700">
        <v>1.1589500000000001E-2</v>
      </c>
      <c r="Z700" s="142" t="s">
        <v>1675</v>
      </c>
    </row>
    <row r="701" spans="1:26">
      <c r="A701" t="s">
        <v>1311</v>
      </c>
      <c r="B701" t="s">
        <v>1278</v>
      </c>
      <c r="C701" t="s">
        <v>1406</v>
      </c>
      <c r="D701" t="s">
        <v>1680</v>
      </c>
      <c r="E701">
        <v>0.35461999999999999</v>
      </c>
      <c r="F701">
        <v>0.38673099999999999</v>
      </c>
      <c r="G701">
        <v>0.39821299999999998</v>
      </c>
      <c r="H701">
        <v>0.36975799999999998</v>
      </c>
      <c r="I701">
        <v>0.35197699999999998</v>
      </c>
      <c r="J701">
        <v>0.35997600000000002</v>
      </c>
      <c r="K701">
        <v>0.34820699999999999</v>
      </c>
      <c r="L701">
        <v>0.29823699999999997</v>
      </c>
      <c r="M701">
        <v>0.25537900000000002</v>
      </c>
      <c r="N701">
        <v>0.21668599999999999</v>
      </c>
      <c r="O701">
        <v>0.18126400000000001</v>
      </c>
      <c r="P701">
        <v>0.173736</v>
      </c>
      <c r="Q701">
        <v>0.166904</v>
      </c>
      <c r="R701">
        <v>0.16066800000000001</v>
      </c>
      <c r="S701">
        <v>0.15546299999999999</v>
      </c>
      <c r="T701">
        <v>0.150696</v>
      </c>
      <c r="U701">
        <v>0.146374</v>
      </c>
      <c r="V701">
        <v>0.14280100000000001</v>
      </c>
      <c r="W701">
        <v>0.139794</v>
      </c>
      <c r="X701">
        <v>0.13764999999999999</v>
      </c>
      <c r="Y701">
        <v>0.13843800000000001</v>
      </c>
      <c r="Z701" s="142" t="s">
        <v>1675</v>
      </c>
    </row>
    <row r="702" spans="1:26">
      <c r="A702" t="s">
        <v>1311</v>
      </c>
      <c r="B702" t="s">
        <v>1278</v>
      </c>
      <c r="C702" t="s">
        <v>1406</v>
      </c>
      <c r="D702" t="s">
        <v>1679</v>
      </c>
      <c r="E702">
        <v>2.3146799999999999E-2</v>
      </c>
      <c r="F702">
        <v>2.53712E-2</v>
      </c>
      <c r="G702">
        <v>2.64906E-2</v>
      </c>
      <c r="H702">
        <v>2.4947299999999999E-2</v>
      </c>
      <c r="I702">
        <v>2.4271899999999999E-2</v>
      </c>
      <c r="J702">
        <v>2.3639899999999998E-2</v>
      </c>
      <c r="K702">
        <v>2.2871800000000001E-2</v>
      </c>
      <c r="L702">
        <v>2.02623E-2</v>
      </c>
      <c r="M702">
        <v>1.8061399999999998E-2</v>
      </c>
      <c r="N702">
        <v>1.6087899999999999E-2</v>
      </c>
      <c r="O702">
        <v>1.4291099999999999E-2</v>
      </c>
      <c r="P702">
        <v>1.3865300000000001E-2</v>
      </c>
      <c r="Q702">
        <v>1.3485199999999999E-2</v>
      </c>
      <c r="R702">
        <v>1.3144299999999999E-2</v>
      </c>
      <c r="S702">
        <v>1.28802E-2</v>
      </c>
      <c r="T702">
        <v>1.26461E-2</v>
      </c>
      <c r="U702">
        <v>1.24435E-2</v>
      </c>
      <c r="V702">
        <v>1.2300200000000001E-2</v>
      </c>
      <c r="W702">
        <v>1.22025E-2</v>
      </c>
      <c r="X702">
        <v>1.21785E-2</v>
      </c>
      <c r="Y702">
        <v>1.24168E-2</v>
      </c>
      <c r="Z702" s="142" t="s">
        <v>1675</v>
      </c>
    </row>
    <row r="703" spans="1:26">
      <c r="A703" t="s">
        <v>1311</v>
      </c>
      <c r="B703" t="s">
        <v>1278</v>
      </c>
      <c r="C703" t="s">
        <v>1406</v>
      </c>
      <c r="D703" t="s">
        <v>1678</v>
      </c>
      <c r="E703">
        <v>0.113275</v>
      </c>
      <c r="F703">
        <v>0.124712</v>
      </c>
      <c r="G703">
        <v>0.130411</v>
      </c>
      <c r="H703">
        <v>0.121056</v>
      </c>
      <c r="I703">
        <v>0.115193</v>
      </c>
      <c r="J703">
        <v>0.116091</v>
      </c>
      <c r="K703">
        <v>0.11229699999999999</v>
      </c>
      <c r="L703">
        <v>9.8955600000000005E-2</v>
      </c>
      <c r="M703">
        <v>8.7666599999999997E-2</v>
      </c>
      <c r="N703">
        <v>7.7530100000000005E-2</v>
      </c>
      <c r="O703">
        <v>6.8291400000000002E-2</v>
      </c>
      <c r="P703">
        <v>6.2490299999999999E-2</v>
      </c>
      <c r="Q703">
        <v>5.71136E-2</v>
      </c>
      <c r="R703">
        <v>5.2098999999999999E-2</v>
      </c>
      <c r="S703">
        <v>4.7552999999999998E-2</v>
      </c>
      <c r="T703">
        <v>4.3253E-2</v>
      </c>
      <c r="U703">
        <v>3.9179899999999997E-2</v>
      </c>
      <c r="V703">
        <v>3.5387099999999998E-2</v>
      </c>
      <c r="W703">
        <v>3.1791E-2</v>
      </c>
      <c r="X703">
        <v>2.8420000000000001E-2</v>
      </c>
      <c r="Y703">
        <v>2.5602699999999999E-2</v>
      </c>
      <c r="Z703" s="142" t="s">
        <v>1675</v>
      </c>
    </row>
    <row r="704" spans="1:26">
      <c r="A704" t="s">
        <v>1311</v>
      </c>
      <c r="B704" t="s">
        <v>1278</v>
      </c>
      <c r="C704" t="s">
        <v>1406</v>
      </c>
      <c r="D704" t="s">
        <v>1676</v>
      </c>
      <c r="E704">
        <v>8.9809899999999995E-3</v>
      </c>
      <c r="F704">
        <v>9.8004800000000003E-3</v>
      </c>
      <c r="G704">
        <v>1.02483E-2</v>
      </c>
      <c r="H704">
        <v>9.6746100000000002E-3</v>
      </c>
      <c r="I704">
        <v>9.4097E-3</v>
      </c>
      <c r="J704">
        <v>9.13103E-3</v>
      </c>
      <c r="K704">
        <v>8.8342100000000003E-3</v>
      </c>
      <c r="L704">
        <v>7.4653100000000002E-3</v>
      </c>
      <c r="M704">
        <v>6.2856700000000001E-3</v>
      </c>
      <c r="N704">
        <v>5.2186400000000001E-3</v>
      </c>
      <c r="O704">
        <v>4.2402899999999999E-3</v>
      </c>
      <c r="P704">
        <v>4.1139699999999998E-3</v>
      </c>
      <c r="Q704">
        <v>4.00118E-3</v>
      </c>
      <c r="R704">
        <v>3.90004E-3</v>
      </c>
      <c r="S704">
        <v>3.8216700000000001E-3</v>
      </c>
      <c r="T704">
        <v>3.7521899999999999E-3</v>
      </c>
      <c r="U704">
        <v>3.6920999999999998E-3</v>
      </c>
      <c r="V704">
        <v>3.6495799999999999E-3</v>
      </c>
      <c r="W704">
        <v>3.6205899999999999E-3</v>
      </c>
      <c r="X704">
        <v>3.6134800000000001E-3</v>
      </c>
      <c r="Y704">
        <v>3.6841600000000001E-3</v>
      </c>
      <c r="Z704" s="142" t="s">
        <v>1675</v>
      </c>
    </row>
    <row r="705" spans="1:26">
      <c r="A705" t="s">
        <v>1311</v>
      </c>
      <c r="B705" t="s">
        <v>1278</v>
      </c>
      <c r="C705" t="s">
        <v>1405</v>
      </c>
      <c r="D705" t="s">
        <v>1690</v>
      </c>
      <c r="E705">
        <v>3.1599700000000001E-2</v>
      </c>
      <c r="F705">
        <v>3.1975400000000001E-2</v>
      </c>
      <c r="G705">
        <v>3.4513500000000003E-2</v>
      </c>
      <c r="H705">
        <v>3.0578299999999999E-2</v>
      </c>
      <c r="I705">
        <v>2.91189E-2</v>
      </c>
      <c r="J705">
        <v>2.8614000000000001E-2</v>
      </c>
      <c r="K705">
        <v>2.7833199999999999E-2</v>
      </c>
      <c r="L705">
        <v>2.5049700000000001E-2</v>
      </c>
      <c r="M705">
        <v>2.24958E-2</v>
      </c>
      <c r="N705">
        <v>2.00492E-2</v>
      </c>
      <c r="O705">
        <v>1.7704299999999999E-2</v>
      </c>
      <c r="P705">
        <v>1.6400999999999999E-2</v>
      </c>
      <c r="Q705">
        <v>1.51425E-2</v>
      </c>
      <c r="R705">
        <v>1.3926900000000001E-2</v>
      </c>
      <c r="S705">
        <v>1.27896E-2</v>
      </c>
      <c r="T705">
        <v>1.16845E-2</v>
      </c>
      <c r="U705">
        <v>1.0610700000000001E-2</v>
      </c>
      <c r="V705">
        <v>9.5846000000000004E-3</v>
      </c>
      <c r="W705">
        <v>8.5838700000000004E-3</v>
      </c>
      <c r="X705">
        <v>7.6078400000000003E-3</v>
      </c>
      <c r="Y705">
        <v>6.7084099999999997E-3</v>
      </c>
      <c r="Z705" s="142" t="s">
        <v>1675</v>
      </c>
    </row>
    <row r="706" spans="1:26">
      <c r="A706" t="s">
        <v>1311</v>
      </c>
      <c r="B706" t="s">
        <v>1278</v>
      </c>
      <c r="C706" t="s">
        <v>1405</v>
      </c>
      <c r="D706" t="s">
        <v>1689</v>
      </c>
      <c r="E706">
        <v>0.125416</v>
      </c>
      <c r="F706">
        <v>0.13349</v>
      </c>
      <c r="G706">
        <v>0.13816999999999999</v>
      </c>
      <c r="H706">
        <v>0.12045</v>
      </c>
      <c r="I706">
        <v>0.112465</v>
      </c>
      <c r="J706">
        <v>0.10997800000000001</v>
      </c>
      <c r="K706">
        <v>0.10699599999999999</v>
      </c>
      <c r="L706">
        <v>0.104147</v>
      </c>
      <c r="M706">
        <v>0.10183200000000001</v>
      </c>
      <c r="N706">
        <v>9.9598000000000006E-2</v>
      </c>
      <c r="O706">
        <v>9.7441399999999997E-2</v>
      </c>
      <c r="P706">
        <v>9.56457E-2</v>
      </c>
      <c r="Q706">
        <v>9.3900200000000003E-2</v>
      </c>
      <c r="R706">
        <v>9.2202999999999993E-2</v>
      </c>
      <c r="S706">
        <v>9.0814699999999998E-2</v>
      </c>
      <c r="T706">
        <v>8.9456499999999994E-2</v>
      </c>
      <c r="U706">
        <v>8.81276E-2</v>
      </c>
      <c r="V706">
        <v>8.6985000000000007E-2</v>
      </c>
      <c r="W706">
        <v>8.5862800000000003E-2</v>
      </c>
      <c r="X706">
        <v>8.47604E-2</v>
      </c>
      <c r="Y706">
        <v>8.4337899999999993E-2</v>
      </c>
      <c r="Z706" s="142" t="s">
        <v>1675</v>
      </c>
    </row>
    <row r="707" spans="1:26">
      <c r="A707" t="s">
        <v>1311</v>
      </c>
      <c r="B707" t="s">
        <v>1278</v>
      </c>
      <c r="C707" t="s">
        <v>1405</v>
      </c>
      <c r="D707" t="s">
        <v>1688</v>
      </c>
      <c r="E707">
        <v>2.48299</v>
      </c>
      <c r="F707">
        <v>2.4640599999999999</v>
      </c>
      <c r="G707">
        <v>2.64141</v>
      </c>
      <c r="H707">
        <v>2.3191099999999998</v>
      </c>
      <c r="I707">
        <v>2.1843599999999999</v>
      </c>
      <c r="J707">
        <v>2.2069899999999998</v>
      </c>
      <c r="K707">
        <v>2.14716</v>
      </c>
      <c r="L707">
        <v>1.909</v>
      </c>
      <c r="M707">
        <v>1.6896100000000001</v>
      </c>
      <c r="N707">
        <v>1.4794700000000001</v>
      </c>
      <c r="O707">
        <v>1.2781</v>
      </c>
      <c r="P707">
        <v>1.2545500000000001</v>
      </c>
      <c r="Q707">
        <v>1.2316499999999999</v>
      </c>
      <c r="R707">
        <v>1.20939</v>
      </c>
      <c r="S707">
        <v>1.1911799999999999</v>
      </c>
      <c r="T707">
        <v>1.17337</v>
      </c>
      <c r="U707">
        <v>1.15594</v>
      </c>
      <c r="V707">
        <v>1.1409499999999999</v>
      </c>
      <c r="W707">
        <v>1.1262300000000001</v>
      </c>
      <c r="X707">
        <v>1.1117699999999999</v>
      </c>
      <c r="Y707">
        <v>1.10623</v>
      </c>
      <c r="Z707" s="142" t="s">
        <v>1675</v>
      </c>
    </row>
    <row r="708" spans="1:26">
      <c r="A708" t="s">
        <v>1311</v>
      </c>
      <c r="B708" t="s">
        <v>1278</v>
      </c>
      <c r="C708" t="s">
        <v>1405</v>
      </c>
      <c r="D708" t="s">
        <v>1682</v>
      </c>
      <c r="E708">
        <v>1.8172100000000001E-3</v>
      </c>
      <c r="F708">
        <v>2.01936E-3</v>
      </c>
      <c r="G708">
        <v>2.23895E-3</v>
      </c>
      <c r="H708">
        <v>2.0982700000000002E-3</v>
      </c>
      <c r="I708">
        <v>2.00928E-3</v>
      </c>
      <c r="J708">
        <v>1.9648500000000002E-3</v>
      </c>
      <c r="K708">
        <v>1.9115899999999999E-3</v>
      </c>
      <c r="L708">
        <v>1.86068E-3</v>
      </c>
      <c r="M708">
        <v>1.8193199999999999E-3</v>
      </c>
      <c r="N708">
        <v>1.7794099999999999E-3</v>
      </c>
      <c r="O708">
        <v>1.74088E-3</v>
      </c>
      <c r="P708">
        <v>1.7087999999999999E-3</v>
      </c>
      <c r="Q708">
        <v>1.67761E-3</v>
      </c>
      <c r="R708">
        <v>1.64729E-3</v>
      </c>
      <c r="S708">
        <v>1.6224900000000001E-3</v>
      </c>
      <c r="T708">
        <v>1.59822E-3</v>
      </c>
      <c r="U708">
        <v>1.5744800000000001E-3</v>
      </c>
      <c r="V708">
        <v>1.5540700000000001E-3</v>
      </c>
      <c r="W708">
        <v>1.5340200000000001E-3</v>
      </c>
      <c r="X708">
        <v>1.51432E-3</v>
      </c>
      <c r="Y708">
        <v>1.5067699999999999E-3</v>
      </c>
      <c r="Z708" s="142" t="s">
        <v>1675</v>
      </c>
    </row>
    <row r="709" spans="1:26">
      <c r="A709" t="s">
        <v>1311</v>
      </c>
      <c r="B709" t="s">
        <v>1278</v>
      </c>
      <c r="C709" t="s">
        <v>1405</v>
      </c>
      <c r="D709" t="s">
        <v>1681</v>
      </c>
      <c r="E709">
        <v>1.5355499999999999E-2</v>
      </c>
      <c r="F709">
        <v>1.5620200000000001E-2</v>
      </c>
      <c r="G709">
        <v>1.6860099999999999E-2</v>
      </c>
      <c r="H709">
        <v>1.49882E-2</v>
      </c>
      <c r="I709">
        <v>1.4352500000000001E-2</v>
      </c>
      <c r="J709">
        <v>1.40351E-2</v>
      </c>
      <c r="K709">
        <v>1.3654599999999999E-2</v>
      </c>
      <c r="L709">
        <v>1.3291000000000001E-2</v>
      </c>
      <c r="M709">
        <v>1.29956E-2</v>
      </c>
      <c r="N709">
        <v>1.27105E-2</v>
      </c>
      <c r="O709">
        <v>1.24353E-2</v>
      </c>
      <c r="P709">
        <v>1.2206099999999999E-2</v>
      </c>
      <c r="Q709">
        <v>1.1983300000000001E-2</v>
      </c>
      <c r="R709">
        <v>1.17667E-2</v>
      </c>
      <c r="S709">
        <v>1.15896E-2</v>
      </c>
      <c r="T709">
        <v>1.1416300000000001E-2</v>
      </c>
      <c r="U709">
        <v>1.1246600000000001E-2</v>
      </c>
      <c r="V709">
        <v>1.1100799999999999E-2</v>
      </c>
      <c r="W709">
        <v>1.09576E-2</v>
      </c>
      <c r="X709">
        <v>1.0816900000000001E-2</v>
      </c>
      <c r="Y709">
        <v>1.0763E-2</v>
      </c>
      <c r="Z709" s="142" t="s">
        <v>1675</v>
      </c>
    </row>
    <row r="710" spans="1:26">
      <c r="A710" t="s">
        <v>1311</v>
      </c>
      <c r="B710" t="s">
        <v>1278</v>
      </c>
      <c r="C710" t="s">
        <v>1405</v>
      </c>
      <c r="D710" t="s">
        <v>1680</v>
      </c>
      <c r="E710">
        <v>0.33782200000000001</v>
      </c>
      <c r="F710">
        <v>0.34342499999999998</v>
      </c>
      <c r="G710">
        <v>0.36501</v>
      </c>
      <c r="H710">
        <v>0.31916499999999998</v>
      </c>
      <c r="I710">
        <v>0.29912300000000003</v>
      </c>
      <c r="J710">
        <v>0.307284</v>
      </c>
      <c r="K710">
        <v>0.29889100000000002</v>
      </c>
      <c r="L710">
        <v>0.26335199999999997</v>
      </c>
      <c r="M710">
        <v>0.23053100000000001</v>
      </c>
      <c r="N710">
        <v>0.199099</v>
      </c>
      <c r="O710">
        <v>0.16898299999999999</v>
      </c>
      <c r="P710">
        <v>0.16386300000000001</v>
      </c>
      <c r="Q710">
        <v>0.15890199999999999</v>
      </c>
      <c r="R710">
        <v>0.15409600000000001</v>
      </c>
      <c r="S710">
        <v>0.14987</v>
      </c>
      <c r="T710">
        <v>0.14575199999999999</v>
      </c>
      <c r="U710">
        <v>0.141738</v>
      </c>
      <c r="V710">
        <v>0.138075</v>
      </c>
      <c r="W710">
        <v>0.134492</v>
      </c>
      <c r="X710">
        <v>0.13098699999999999</v>
      </c>
      <c r="Y710">
        <v>0.12856500000000001</v>
      </c>
      <c r="Z710" s="142" t="s">
        <v>1675</v>
      </c>
    </row>
    <row r="711" spans="1:26">
      <c r="A711" t="s">
        <v>1311</v>
      </c>
      <c r="B711" t="s">
        <v>1278</v>
      </c>
      <c r="C711" t="s">
        <v>1405</v>
      </c>
      <c r="D711" t="s">
        <v>1679</v>
      </c>
      <c r="E711">
        <v>2.2050299999999998E-2</v>
      </c>
      <c r="F711">
        <v>2.2530100000000001E-2</v>
      </c>
      <c r="G711">
        <v>2.4281799999999999E-2</v>
      </c>
      <c r="H711">
        <v>2.1533900000000002E-2</v>
      </c>
      <c r="I711">
        <v>2.0627099999999999E-2</v>
      </c>
      <c r="J711">
        <v>2.0179599999999999E-2</v>
      </c>
      <c r="K711">
        <v>1.9632500000000001E-2</v>
      </c>
      <c r="L711">
        <v>1.78922E-2</v>
      </c>
      <c r="M711">
        <v>1.6303999999999999E-2</v>
      </c>
      <c r="N711">
        <v>1.4782099999999999E-2</v>
      </c>
      <c r="O711">
        <v>1.33229E-2</v>
      </c>
      <c r="P711">
        <v>1.3077399999999999E-2</v>
      </c>
      <c r="Q711">
        <v>1.28387E-2</v>
      </c>
      <c r="R711">
        <v>1.2606600000000001E-2</v>
      </c>
      <c r="S711">
        <v>1.24168E-2</v>
      </c>
      <c r="T711">
        <v>1.22311E-2</v>
      </c>
      <c r="U711">
        <v>1.20494E-2</v>
      </c>
      <c r="V711">
        <v>1.18932E-2</v>
      </c>
      <c r="W711">
        <v>1.17398E-2</v>
      </c>
      <c r="X711">
        <v>1.1589E-2</v>
      </c>
      <c r="Y711">
        <v>1.15313E-2</v>
      </c>
      <c r="Z711" s="142" t="s">
        <v>1675</v>
      </c>
    </row>
    <row r="712" spans="1:26">
      <c r="A712" t="s">
        <v>1311</v>
      </c>
      <c r="B712" t="s">
        <v>1278</v>
      </c>
      <c r="C712" t="s">
        <v>1405</v>
      </c>
      <c r="D712" t="s">
        <v>1678</v>
      </c>
      <c r="E712">
        <v>0.107909</v>
      </c>
      <c r="F712">
        <v>0.110747</v>
      </c>
      <c r="G712">
        <v>0.11953800000000001</v>
      </c>
      <c r="H712">
        <v>0.104492</v>
      </c>
      <c r="I712">
        <v>9.7895399999999994E-2</v>
      </c>
      <c r="J712">
        <v>9.9098099999999995E-2</v>
      </c>
      <c r="K712">
        <v>9.6392500000000006E-2</v>
      </c>
      <c r="L712">
        <v>8.7380799999999995E-2</v>
      </c>
      <c r="M712">
        <v>7.9136600000000001E-2</v>
      </c>
      <c r="N712">
        <v>7.1237200000000001E-2</v>
      </c>
      <c r="O712">
        <v>6.3664799999999994E-2</v>
      </c>
      <c r="P712">
        <v>5.89388E-2</v>
      </c>
      <c r="Q712">
        <v>5.4375399999999997E-2</v>
      </c>
      <c r="R712">
        <v>4.99678E-2</v>
      </c>
      <c r="S712">
        <v>4.58422E-2</v>
      </c>
      <c r="T712">
        <v>4.18339E-2</v>
      </c>
      <c r="U712">
        <v>3.7938899999999998E-2</v>
      </c>
      <c r="V712">
        <v>3.4216099999999999E-2</v>
      </c>
      <c r="W712">
        <v>3.0585399999999999E-2</v>
      </c>
      <c r="X712">
        <v>2.70444E-2</v>
      </c>
      <c r="Y712">
        <v>2.37769E-2</v>
      </c>
      <c r="Z712" s="142" t="s">
        <v>1675</v>
      </c>
    </row>
    <row r="713" spans="1:26">
      <c r="A713" t="s">
        <v>1311</v>
      </c>
      <c r="B713" t="s">
        <v>1278</v>
      </c>
      <c r="C713" t="s">
        <v>1405</v>
      </c>
      <c r="D713" t="s">
        <v>1676</v>
      </c>
      <c r="E713">
        <v>8.5555700000000002E-3</v>
      </c>
      <c r="F713">
        <v>8.7030100000000006E-3</v>
      </c>
      <c r="G713">
        <v>9.3938400000000005E-3</v>
      </c>
      <c r="H713">
        <v>8.3508799999999998E-3</v>
      </c>
      <c r="I713">
        <v>7.9967100000000006E-3</v>
      </c>
      <c r="J713">
        <v>7.7944700000000004E-3</v>
      </c>
      <c r="K713">
        <v>7.5830400000000001E-3</v>
      </c>
      <c r="L713">
        <v>6.5920900000000001E-3</v>
      </c>
      <c r="M713">
        <v>5.6740699999999998E-3</v>
      </c>
      <c r="N713">
        <v>4.7950500000000004E-3</v>
      </c>
      <c r="O713">
        <v>3.9530099999999999E-3</v>
      </c>
      <c r="P713">
        <v>3.8801700000000001E-3</v>
      </c>
      <c r="Q713">
        <v>3.80935E-3</v>
      </c>
      <c r="R713">
        <v>3.7404999999999999E-3</v>
      </c>
      <c r="S713">
        <v>3.68418E-3</v>
      </c>
      <c r="T713">
        <v>3.6290799999999998E-3</v>
      </c>
      <c r="U713">
        <v>3.5751699999999999E-3</v>
      </c>
      <c r="V713">
        <v>3.5288199999999998E-3</v>
      </c>
      <c r="W713">
        <v>3.48329E-3</v>
      </c>
      <c r="X713">
        <v>3.4385700000000002E-3</v>
      </c>
      <c r="Y713">
        <v>3.42143E-3</v>
      </c>
      <c r="Z713" s="142" t="s">
        <v>1675</v>
      </c>
    </row>
    <row r="714" spans="1:26">
      <c r="A714" t="s">
        <v>1311</v>
      </c>
      <c r="B714" t="s">
        <v>1278</v>
      </c>
      <c r="C714" t="s">
        <v>1404</v>
      </c>
      <c r="D714" t="s">
        <v>1690</v>
      </c>
      <c r="E714">
        <v>2.9720799999999999E-2</v>
      </c>
      <c r="F714">
        <v>2.74048E-2</v>
      </c>
      <c r="G714">
        <v>3.08708E-2</v>
      </c>
      <c r="H714">
        <v>2.54717E-2</v>
      </c>
      <c r="I714">
        <v>2.3761399999999998E-2</v>
      </c>
      <c r="J714">
        <v>2.3349499999999999E-2</v>
      </c>
      <c r="K714">
        <v>2.2712300000000001E-2</v>
      </c>
      <c r="L714">
        <v>2.0440900000000001E-2</v>
      </c>
      <c r="M714">
        <v>1.8356899999999999E-2</v>
      </c>
      <c r="N714">
        <v>1.63605E-2</v>
      </c>
      <c r="O714">
        <v>1.44469E-2</v>
      </c>
      <c r="P714">
        <v>1.33834E-2</v>
      </c>
      <c r="Q714">
        <v>1.2356499999999999E-2</v>
      </c>
      <c r="R714">
        <v>1.1364600000000001E-2</v>
      </c>
      <c r="S714">
        <v>1.04365E-2</v>
      </c>
      <c r="T714">
        <v>9.5347399999999999E-3</v>
      </c>
      <c r="U714">
        <v>8.6584999999999995E-3</v>
      </c>
      <c r="V714">
        <v>7.8211800000000005E-3</v>
      </c>
      <c r="W714">
        <v>7.0045699999999999E-3</v>
      </c>
      <c r="X714">
        <v>6.2081100000000002E-3</v>
      </c>
      <c r="Y714">
        <v>5.4741599999999996E-3</v>
      </c>
      <c r="Z714" s="142" t="s">
        <v>1675</v>
      </c>
    </row>
    <row r="715" spans="1:26">
      <c r="A715" t="s">
        <v>1311</v>
      </c>
      <c r="B715" t="s">
        <v>1278</v>
      </c>
      <c r="C715" t="s">
        <v>1404</v>
      </c>
      <c r="D715" t="s">
        <v>1689</v>
      </c>
      <c r="E715">
        <v>0.11795899999999999</v>
      </c>
      <c r="F715">
        <v>0.114409</v>
      </c>
      <c r="G715">
        <v>0.123587</v>
      </c>
      <c r="H715">
        <v>0.10033499999999999</v>
      </c>
      <c r="I715">
        <v>9.1772900000000004E-2</v>
      </c>
      <c r="J715">
        <v>8.9743699999999996E-2</v>
      </c>
      <c r="K715">
        <v>8.7310600000000002E-2</v>
      </c>
      <c r="L715">
        <v>8.4985599999999994E-2</v>
      </c>
      <c r="M715">
        <v>8.3096299999999998E-2</v>
      </c>
      <c r="N715">
        <v>8.1273499999999999E-2</v>
      </c>
      <c r="O715">
        <v>7.9513700000000007E-2</v>
      </c>
      <c r="P715">
        <v>7.8048400000000004E-2</v>
      </c>
      <c r="Q715">
        <v>7.6623999999999998E-2</v>
      </c>
      <c r="R715">
        <v>7.5239E-2</v>
      </c>
      <c r="S715">
        <v>7.4106199999999997E-2</v>
      </c>
      <c r="T715">
        <v>7.2997900000000004E-2</v>
      </c>
      <c r="U715">
        <v>7.1913400000000002E-2</v>
      </c>
      <c r="V715">
        <v>7.0981100000000005E-2</v>
      </c>
      <c r="W715">
        <v>7.00654E-2</v>
      </c>
      <c r="X715">
        <v>6.91658E-2</v>
      </c>
      <c r="Y715">
        <v>6.8820999999999993E-2</v>
      </c>
      <c r="Z715" s="142" t="s">
        <v>1675</v>
      </c>
    </row>
    <row r="716" spans="1:26">
      <c r="A716" t="s">
        <v>1311</v>
      </c>
      <c r="B716" t="s">
        <v>1278</v>
      </c>
      <c r="C716" t="s">
        <v>1404</v>
      </c>
      <c r="D716" t="s">
        <v>1688</v>
      </c>
      <c r="E716">
        <v>2.33535</v>
      </c>
      <c r="F716">
        <v>2.11185</v>
      </c>
      <c r="G716">
        <v>2.3626299999999998</v>
      </c>
      <c r="H716">
        <v>1.9318200000000001</v>
      </c>
      <c r="I716">
        <v>1.78247</v>
      </c>
      <c r="J716">
        <v>1.80094</v>
      </c>
      <c r="K716">
        <v>1.7521100000000001</v>
      </c>
      <c r="L716">
        <v>1.5577700000000001</v>
      </c>
      <c r="M716">
        <v>1.3787400000000001</v>
      </c>
      <c r="N716">
        <v>1.2072700000000001</v>
      </c>
      <c r="O716">
        <v>1.04295</v>
      </c>
      <c r="P716">
        <v>1.02373</v>
      </c>
      <c r="Q716">
        <v>1.00505</v>
      </c>
      <c r="R716">
        <v>0.98688200000000004</v>
      </c>
      <c r="S716">
        <v>0.972024</v>
      </c>
      <c r="T716">
        <v>0.95748599999999995</v>
      </c>
      <c r="U716">
        <v>0.94326200000000004</v>
      </c>
      <c r="V716">
        <v>0.931033</v>
      </c>
      <c r="W716">
        <v>0.91902099999999998</v>
      </c>
      <c r="X716">
        <v>0.90722199999999997</v>
      </c>
      <c r="Y716">
        <v>0.90269900000000003</v>
      </c>
      <c r="Z716" s="142" t="s">
        <v>1675</v>
      </c>
    </row>
    <row r="717" spans="1:26">
      <c r="A717" t="s">
        <v>1311</v>
      </c>
      <c r="B717" t="s">
        <v>1278</v>
      </c>
      <c r="C717" t="s">
        <v>1404</v>
      </c>
      <c r="D717" t="s">
        <v>1682</v>
      </c>
      <c r="E717">
        <v>1.7091599999999999E-3</v>
      </c>
      <c r="F717">
        <v>1.7307100000000001E-3</v>
      </c>
      <c r="G717">
        <v>2.00264E-3</v>
      </c>
      <c r="H717">
        <v>1.74786E-3</v>
      </c>
      <c r="I717">
        <v>1.6396E-3</v>
      </c>
      <c r="J717">
        <v>1.6033499999999999E-3</v>
      </c>
      <c r="K717">
        <v>1.55988E-3</v>
      </c>
      <c r="L717">
        <v>1.51834E-3</v>
      </c>
      <c r="M717">
        <v>1.48459E-3</v>
      </c>
      <c r="N717">
        <v>1.45202E-3</v>
      </c>
      <c r="O717">
        <v>1.4205800000000001E-3</v>
      </c>
      <c r="P717">
        <v>1.3944000000000001E-3</v>
      </c>
      <c r="Q717">
        <v>1.36896E-3</v>
      </c>
      <c r="R717">
        <v>1.34421E-3</v>
      </c>
      <c r="S717">
        <v>1.3239700000000001E-3</v>
      </c>
      <c r="T717">
        <v>1.3041699999999999E-3</v>
      </c>
      <c r="U717">
        <v>1.2848E-3</v>
      </c>
      <c r="V717">
        <v>1.2681400000000001E-3</v>
      </c>
      <c r="W717">
        <v>1.2517800000000001E-3</v>
      </c>
      <c r="X717">
        <v>1.2357100000000001E-3</v>
      </c>
      <c r="Y717">
        <v>1.22955E-3</v>
      </c>
      <c r="Z717" s="142" t="s">
        <v>1675</v>
      </c>
    </row>
    <row r="718" spans="1:26">
      <c r="A718" t="s">
        <v>1311</v>
      </c>
      <c r="B718" t="s">
        <v>1278</v>
      </c>
      <c r="C718" t="s">
        <v>1404</v>
      </c>
      <c r="D718" t="s">
        <v>1681</v>
      </c>
      <c r="E718">
        <v>1.44425E-2</v>
      </c>
      <c r="F718">
        <v>1.3387400000000001E-2</v>
      </c>
      <c r="G718">
        <v>1.50806E-2</v>
      </c>
      <c r="H718">
        <v>1.2485100000000001E-2</v>
      </c>
      <c r="I718">
        <v>1.1711900000000001E-2</v>
      </c>
      <c r="J718">
        <v>1.14529E-2</v>
      </c>
      <c r="K718">
        <v>1.11424E-2</v>
      </c>
      <c r="L718">
        <v>1.08457E-2</v>
      </c>
      <c r="M718">
        <v>1.06046E-2</v>
      </c>
      <c r="N718">
        <v>1.0371999999999999E-2</v>
      </c>
      <c r="O718">
        <v>1.0147400000000001E-2</v>
      </c>
      <c r="P718">
        <v>9.9603699999999996E-3</v>
      </c>
      <c r="Q718">
        <v>9.7785900000000002E-3</v>
      </c>
      <c r="R718">
        <v>9.6018400000000004E-3</v>
      </c>
      <c r="S718">
        <v>9.4572700000000003E-3</v>
      </c>
      <c r="T718">
        <v>9.3158400000000006E-3</v>
      </c>
      <c r="U718">
        <v>9.1774400000000003E-3</v>
      </c>
      <c r="V718">
        <v>9.0584600000000008E-3</v>
      </c>
      <c r="W718">
        <v>8.9415899999999993E-3</v>
      </c>
      <c r="X718">
        <v>8.8267899999999993E-3</v>
      </c>
      <c r="Y718">
        <v>8.7827900000000004E-3</v>
      </c>
      <c r="Z718" s="142" t="s">
        <v>1675</v>
      </c>
    </row>
    <row r="719" spans="1:26">
      <c r="A719" t="s">
        <v>1311</v>
      </c>
      <c r="B719" t="s">
        <v>1278</v>
      </c>
      <c r="C719" t="s">
        <v>1404</v>
      </c>
      <c r="D719" t="s">
        <v>1680</v>
      </c>
      <c r="E719">
        <v>0.31773499999999999</v>
      </c>
      <c r="F719">
        <v>0.29433500000000001</v>
      </c>
      <c r="G719">
        <v>0.326486</v>
      </c>
      <c r="H719">
        <v>0.26586500000000002</v>
      </c>
      <c r="I719">
        <v>0.244089</v>
      </c>
      <c r="J719">
        <v>0.250749</v>
      </c>
      <c r="K719">
        <v>0.24390000000000001</v>
      </c>
      <c r="L719">
        <v>0.21489900000000001</v>
      </c>
      <c r="M719">
        <v>0.18811700000000001</v>
      </c>
      <c r="N719">
        <v>0.162467</v>
      </c>
      <c r="O719">
        <v>0.13789299999999999</v>
      </c>
      <c r="P719">
        <v>0.133714</v>
      </c>
      <c r="Q719">
        <v>0.129667</v>
      </c>
      <c r="R719">
        <v>0.12574399999999999</v>
      </c>
      <c r="S719">
        <v>0.122296</v>
      </c>
      <c r="T719">
        <v>0.118936</v>
      </c>
      <c r="U719">
        <v>0.11566</v>
      </c>
      <c r="V719">
        <v>0.11267099999999999</v>
      </c>
      <c r="W719">
        <v>0.109748</v>
      </c>
      <c r="X719">
        <v>0.106888</v>
      </c>
      <c r="Y719">
        <v>0.104911</v>
      </c>
      <c r="Z719" s="142" t="s">
        <v>1675</v>
      </c>
    </row>
    <row r="720" spans="1:26">
      <c r="A720" t="s">
        <v>1311</v>
      </c>
      <c r="B720" t="s">
        <v>1278</v>
      </c>
      <c r="C720" t="s">
        <v>1404</v>
      </c>
      <c r="D720" t="s">
        <v>1679</v>
      </c>
      <c r="E720">
        <v>2.0739199999999999E-2</v>
      </c>
      <c r="F720">
        <v>1.93096E-2</v>
      </c>
      <c r="G720">
        <v>2.1718999999999999E-2</v>
      </c>
      <c r="H720">
        <v>1.7937700000000001E-2</v>
      </c>
      <c r="I720">
        <v>1.6832099999999999E-2</v>
      </c>
      <c r="J720">
        <v>1.64668E-2</v>
      </c>
      <c r="K720">
        <v>1.6020400000000001E-2</v>
      </c>
      <c r="L720">
        <v>1.46003E-2</v>
      </c>
      <c r="M720">
        <v>1.33043E-2</v>
      </c>
      <c r="N720">
        <v>1.2062399999999999E-2</v>
      </c>
      <c r="O720">
        <v>1.08717E-2</v>
      </c>
      <c r="P720">
        <v>1.06713E-2</v>
      </c>
      <c r="Q720">
        <v>1.0476600000000001E-2</v>
      </c>
      <c r="R720">
        <v>1.02872E-2</v>
      </c>
      <c r="S720">
        <v>1.01323E-2</v>
      </c>
      <c r="T720">
        <v>9.9807899999999998E-3</v>
      </c>
      <c r="U720">
        <v>9.8325099999999992E-3</v>
      </c>
      <c r="V720">
        <v>9.7050399999999998E-3</v>
      </c>
      <c r="W720">
        <v>9.5798299999999992E-3</v>
      </c>
      <c r="X720">
        <v>9.4568299999999994E-3</v>
      </c>
      <c r="Y720">
        <v>9.4096900000000001E-3</v>
      </c>
      <c r="Z720" s="142" t="s">
        <v>1675</v>
      </c>
    </row>
    <row r="721" spans="1:26">
      <c r="A721" t="s">
        <v>1311</v>
      </c>
      <c r="B721" t="s">
        <v>1278</v>
      </c>
      <c r="C721" t="s">
        <v>1404</v>
      </c>
      <c r="D721" t="s">
        <v>1678</v>
      </c>
      <c r="E721">
        <v>0.101493</v>
      </c>
      <c r="F721">
        <v>9.4916600000000004E-2</v>
      </c>
      <c r="G721">
        <v>0.106921</v>
      </c>
      <c r="H721">
        <v>8.7042099999999997E-2</v>
      </c>
      <c r="I721">
        <v>7.9884200000000002E-2</v>
      </c>
      <c r="J721">
        <v>8.0865599999999996E-2</v>
      </c>
      <c r="K721">
        <v>7.86578E-2</v>
      </c>
      <c r="L721">
        <v>7.1304000000000006E-2</v>
      </c>
      <c r="M721">
        <v>6.4576599999999998E-2</v>
      </c>
      <c r="N721">
        <v>5.81307E-2</v>
      </c>
      <c r="O721">
        <v>5.1951400000000002E-2</v>
      </c>
      <c r="P721">
        <v>4.8094999999999999E-2</v>
      </c>
      <c r="Q721">
        <v>4.43712E-2</v>
      </c>
      <c r="R721">
        <v>4.0774499999999998E-2</v>
      </c>
      <c r="S721">
        <v>3.7407900000000001E-2</v>
      </c>
      <c r="T721">
        <v>3.4137099999999997E-2</v>
      </c>
      <c r="U721">
        <v>3.0958800000000002E-2</v>
      </c>
      <c r="V721">
        <v>2.7920899999999998E-2</v>
      </c>
      <c r="W721">
        <v>2.49582E-2</v>
      </c>
      <c r="X721">
        <v>2.2068600000000001E-2</v>
      </c>
      <c r="Y721">
        <v>1.9402300000000001E-2</v>
      </c>
      <c r="Z721" s="142" t="s">
        <v>1675</v>
      </c>
    </row>
    <row r="722" spans="1:26">
      <c r="A722" t="s">
        <v>1311</v>
      </c>
      <c r="B722" t="s">
        <v>1278</v>
      </c>
      <c r="C722" t="s">
        <v>1404</v>
      </c>
      <c r="D722" t="s">
        <v>1676</v>
      </c>
      <c r="E722">
        <v>8.0468499999999995E-3</v>
      </c>
      <c r="F722">
        <v>7.4590000000000004E-3</v>
      </c>
      <c r="G722">
        <v>8.4023799999999992E-3</v>
      </c>
      <c r="H722">
        <v>6.9562799999999996E-3</v>
      </c>
      <c r="I722">
        <v>6.5254400000000004E-3</v>
      </c>
      <c r="J722">
        <v>6.3604100000000004E-3</v>
      </c>
      <c r="K722">
        <v>6.1878799999999998E-3</v>
      </c>
      <c r="L722">
        <v>5.3792500000000004E-3</v>
      </c>
      <c r="M722">
        <v>4.6301299999999997E-3</v>
      </c>
      <c r="N722">
        <v>3.9128399999999999E-3</v>
      </c>
      <c r="O722">
        <v>3.2257200000000001E-3</v>
      </c>
      <c r="P722">
        <v>3.1662700000000001E-3</v>
      </c>
      <c r="Q722">
        <v>3.1084900000000002E-3</v>
      </c>
      <c r="R722">
        <v>3.0523E-3</v>
      </c>
      <c r="S722">
        <v>3.0063500000000001E-3</v>
      </c>
      <c r="T722">
        <v>2.9613899999999999E-3</v>
      </c>
      <c r="U722">
        <v>2.9173900000000002E-3</v>
      </c>
      <c r="V722">
        <v>2.8795700000000001E-3</v>
      </c>
      <c r="W722">
        <v>2.84242E-3</v>
      </c>
      <c r="X722">
        <v>2.8059299999999999E-3</v>
      </c>
      <c r="Y722">
        <v>2.7919400000000001E-3</v>
      </c>
      <c r="Z722" s="142" t="s">
        <v>1675</v>
      </c>
    </row>
    <row r="723" spans="1:26">
      <c r="A723" t="s">
        <v>1311</v>
      </c>
      <c r="B723" t="s">
        <v>1278</v>
      </c>
      <c r="C723" t="s">
        <v>1403</v>
      </c>
      <c r="D723" t="s">
        <v>1690</v>
      </c>
      <c r="E723">
        <v>2.7061000000000002E-2</v>
      </c>
      <c r="F723">
        <v>2.18677E-2</v>
      </c>
      <c r="G723">
        <v>2.5650900000000001E-2</v>
      </c>
      <c r="H723">
        <v>1.9622299999999999E-2</v>
      </c>
      <c r="I723">
        <v>1.77013E-2</v>
      </c>
      <c r="J723">
        <v>1.7394400000000001E-2</v>
      </c>
      <c r="K723">
        <v>1.6919799999999999E-2</v>
      </c>
      <c r="L723">
        <v>1.52277E-2</v>
      </c>
      <c r="M723">
        <v>1.36752E-2</v>
      </c>
      <c r="N723">
        <v>1.21879E-2</v>
      </c>
      <c r="O723">
        <v>1.07624E-2</v>
      </c>
      <c r="P723">
        <v>9.9701300000000007E-3</v>
      </c>
      <c r="Q723">
        <v>9.2051000000000008E-3</v>
      </c>
      <c r="R723">
        <v>8.4661700000000003E-3</v>
      </c>
      <c r="S723">
        <v>7.7747700000000003E-3</v>
      </c>
      <c r="T723">
        <v>7.1029999999999999E-3</v>
      </c>
      <c r="U723">
        <v>6.4502400000000003E-3</v>
      </c>
      <c r="V723">
        <v>5.8264700000000003E-3</v>
      </c>
      <c r="W723">
        <v>5.2181199999999997E-3</v>
      </c>
      <c r="X723">
        <v>4.6248000000000001E-3</v>
      </c>
      <c r="Y723">
        <v>4.0780299999999998E-3</v>
      </c>
      <c r="Z723" s="142" t="s">
        <v>1675</v>
      </c>
    </row>
    <row r="724" spans="1:26">
      <c r="A724" t="s">
        <v>1311</v>
      </c>
      <c r="B724" t="s">
        <v>1278</v>
      </c>
      <c r="C724" t="s">
        <v>1403</v>
      </c>
      <c r="D724" t="s">
        <v>1689</v>
      </c>
      <c r="E724">
        <v>0.107402</v>
      </c>
      <c r="F724">
        <v>9.1292899999999996E-2</v>
      </c>
      <c r="G724">
        <v>0.10269</v>
      </c>
      <c r="H724">
        <v>7.7293700000000007E-2</v>
      </c>
      <c r="I724">
        <v>6.83671E-2</v>
      </c>
      <c r="J724">
        <v>6.6855499999999998E-2</v>
      </c>
      <c r="K724">
        <v>6.5042900000000001E-2</v>
      </c>
      <c r="L724">
        <v>6.3310900000000003E-2</v>
      </c>
      <c r="M724">
        <v>6.19035E-2</v>
      </c>
      <c r="N724">
        <v>6.0545500000000002E-2</v>
      </c>
      <c r="O724">
        <v>5.9234500000000002E-2</v>
      </c>
      <c r="P724">
        <v>5.8142899999999997E-2</v>
      </c>
      <c r="Q724">
        <v>5.7081800000000002E-2</v>
      </c>
      <c r="R724">
        <v>5.6050099999999999E-2</v>
      </c>
      <c r="S724">
        <v>5.5206199999999997E-2</v>
      </c>
      <c r="T724">
        <v>5.4380499999999998E-2</v>
      </c>
      <c r="U724">
        <v>5.3572599999999998E-2</v>
      </c>
      <c r="V724">
        <v>5.2878099999999997E-2</v>
      </c>
      <c r="W724">
        <v>5.2195900000000003E-2</v>
      </c>
      <c r="X724">
        <v>5.1525799999999997E-2</v>
      </c>
      <c r="Y724">
        <v>5.1268899999999999E-2</v>
      </c>
      <c r="Z724" s="142" t="s">
        <v>1675</v>
      </c>
    </row>
    <row r="725" spans="1:26">
      <c r="A725" t="s">
        <v>1311</v>
      </c>
      <c r="B725" t="s">
        <v>1278</v>
      </c>
      <c r="C725" t="s">
        <v>1403</v>
      </c>
      <c r="D725" t="s">
        <v>1688</v>
      </c>
      <c r="E725">
        <v>2.12635</v>
      </c>
      <c r="F725">
        <v>1.6851499999999999</v>
      </c>
      <c r="G725">
        <v>1.96313</v>
      </c>
      <c r="H725">
        <v>1.4881800000000001</v>
      </c>
      <c r="I725">
        <v>1.3278700000000001</v>
      </c>
      <c r="J725">
        <v>1.3416300000000001</v>
      </c>
      <c r="K725">
        <v>1.3052600000000001</v>
      </c>
      <c r="L725">
        <v>1.16048</v>
      </c>
      <c r="M725">
        <v>1.02711</v>
      </c>
      <c r="N725">
        <v>0.899366</v>
      </c>
      <c r="O725">
        <v>0.77695800000000004</v>
      </c>
      <c r="P725">
        <v>0.76263899999999996</v>
      </c>
      <c r="Q725">
        <v>0.74872099999999997</v>
      </c>
      <c r="R725">
        <v>0.73518799999999995</v>
      </c>
      <c r="S725">
        <v>0.72411899999999996</v>
      </c>
      <c r="T725">
        <v>0.71328899999999995</v>
      </c>
      <c r="U725">
        <v>0.70269199999999998</v>
      </c>
      <c r="V725">
        <v>0.69358200000000003</v>
      </c>
      <c r="W725">
        <v>0.68463399999999996</v>
      </c>
      <c r="X725">
        <v>0.675844</v>
      </c>
      <c r="Y725">
        <v>0.67247500000000004</v>
      </c>
      <c r="Z725" s="142" t="s">
        <v>1675</v>
      </c>
    </row>
    <row r="726" spans="1:26">
      <c r="A726" t="s">
        <v>1311</v>
      </c>
      <c r="B726" t="s">
        <v>1278</v>
      </c>
      <c r="C726" t="s">
        <v>1403</v>
      </c>
      <c r="D726" t="s">
        <v>1682</v>
      </c>
      <c r="E726">
        <v>1.5562E-3</v>
      </c>
      <c r="F726">
        <v>1.3810199999999999E-3</v>
      </c>
      <c r="G726">
        <v>1.66402E-3</v>
      </c>
      <c r="H726">
        <v>1.34647E-3</v>
      </c>
      <c r="I726">
        <v>1.2214400000000001E-3</v>
      </c>
      <c r="J726">
        <v>1.19443E-3</v>
      </c>
      <c r="K726">
        <v>1.16205E-3</v>
      </c>
      <c r="L726">
        <v>1.1311100000000001E-3</v>
      </c>
      <c r="M726">
        <v>1.10596E-3</v>
      </c>
      <c r="N726">
        <v>1.0816999999999999E-3</v>
      </c>
      <c r="O726">
        <v>1.05828E-3</v>
      </c>
      <c r="P726">
        <v>1.03878E-3</v>
      </c>
      <c r="Q726">
        <v>1.0198200000000001E-3</v>
      </c>
      <c r="R726">
        <v>1.00139E-3</v>
      </c>
      <c r="S726" s="625">
        <v>9.8630799999999998E-4</v>
      </c>
      <c r="T726" s="625">
        <v>9.7155699999999995E-4</v>
      </c>
      <c r="U726" s="625">
        <v>9.5712300000000004E-4</v>
      </c>
      <c r="V726" s="625">
        <v>9.4471500000000005E-4</v>
      </c>
      <c r="W726" s="625">
        <v>9.3252700000000005E-4</v>
      </c>
      <c r="X726" s="625">
        <v>9.2055399999999997E-4</v>
      </c>
      <c r="Y726" s="625">
        <v>9.1596500000000003E-4</v>
      </c>
      <c r="Z726" s="142" t="s">
        <v>1675</v>
      </c>
    </row>
    <row r="727" spans="1:26">
      <c r="A727" t="s">
        <v>1311</v>
      </c>
      <c r="B727" t="s">
        <v>1278</v>
      </c>
      <c r="C727" t="s">
        <v>1403</v>
      </c>
      <c r="D727" t="s">
        <v>1681</v>
      </c>
      <c r="E727">
        <v>1.315E-2</v>
      </c>
      <c r="F727">
        <v>1.0682499999999999E-2</v>
      </c>
      <c r="G727">
        <v>1.2530599999999999E-2</v>
      </c>
      <c r="H727">
        <v>9.6179999999999998E-3</v>
      </c>
      <c r="I727">
        <v>8.7248699999999992E-3</v>
      </c>
      <c r="J727">
        <v>8.53195E-3</v>
      </c>
      <c r="K727">
        <v>8.3006399999999998E-3</v>
      </c>
      <c r="L727">
        <v>8.0795999999999993E-3</v>
      </c>
      <c r="M727">
        <v>7.8999900000000008E-3</v>
      </c>
      <c r="N727">
        <v>7.7266899999999996E-3</v>
      </c>
      <c r="O727">
        <v>7.55939E-3</v>
      </c>
      <c r="P727">
        <v>7.4200799999999999E-3</v>
      </c>
      <c r="Q727">
        <v>7.2846600000000001E-3</v>
      </c>
      <c r="R727">
        <v>7.1529899999999997E-3</v>
      </c>
      <c r="S727">
        <v>7.0452900000000001E-3</v>
      </c>
      <c r="T727">
        <v>6.9399300000000004E-3</v>
      </c>
      <c r="U727">
        <v>6.8368300000000003E-3</v>
      </c>
      <c r="V727">
        <v>6.7481900000000003E-3</v>
      </c>
      <c r="W727">
        <v>6.6611300000000003E-3</v>
      </c>
      <c r="X727">
        <v>6.57561E-3</v>
      </c>
      <c r="Y727">
        <v>6.5428300000000003E-3</v>
      </c>
      <c r="Z727" s="142" t="s">
        <v>1675</v>
      </c>
    </row>
    <row r="728" spans="1:26">
      <c r="A728" t="s">
        <v>1311</v>
      </c>
      <c r="B728" t="s">
        <v>1278</v>
      </c>
      <c r="C728" t="s">
        <v>1403</v>
      </c>
      <c r="D728" t="s">
        <v>1680</v>
      </c>
      <c r="E728">
        <v>0.28929899999999997</v>
      </c>
      <c r="F728">
        <v>0.23486499999999999</v>
      </c>
      <c r="G728">
        <v>0.27128099999999999</v>
      </c>
      <c r="H728">
        <v>0.20480999999999999</v>
      </c>
      <c r="I728">
        <v>0.181836</v>
      </c>
      <c r="J728">
        <v>0.18679799999999999</v>
      </c>
      <c r="K728">
        <v>0.181696</v>
      </c>
      <c r="L728">
        <v>0.16009100000000001</v>
      </c>
      <c r="M728">
        <v>0.14013900000000001</v>
      </c>
      <c r="N728">
        <v>0.121032</v>
      </c>
      <c r="O728">
        <v>0.102725</v>
      </c>
      <c r="P728">
        <v>9.96118E-2</v>
      </c>
      <c r="Q728">
        <v>9.6596399999999999E-2</v>
      </c>
      <c r="R728">
        <v>9.3674499999999994E-2</v>
      </c>
      <c r="S728">
        <v>9.1105900000000004E-2</v>
      </c>
      <c r="T728">
        <v>8.8602399999999998E-2</v>
      </c>
      <c r="U728">
        <v>8.6162199999999994E-2</v>
      </c>
      <c r="V728">
        <v>8.3935800000000005E-2</v>
      </c>
      <c r="W728">
        <v>8.1757800000000005E-2</v>
      </c>
      <c r="X728">
        <v>7.9627199999999995E-2</v>
      </c>
      <c r="Y728">
        <v>7.8154600000000005E-2</v>
      </c>
      <c r="Z728" s="142" t="s">
        <v>1675</v>
      </c>
    </row>
    <row r="729" spans="1:26">
      <c r="A729" t="s">
        <v>1311</v>
      </c>
      <c r="B729" t="s">
        <v>1278</v>
      </c>
      <c r="C729" t="s">
        <v>1403</v>
      </c>
      <c r="D729" t="s">
        <v>1679</v>
      </c>
      <c r="E729">
        <v>1.8883199999999999E-2</v>
      </c>
      <c r="F729">
        <v>1.5408099999999999E-2</v>
      </c>
      <c r="G729">
        <v>1.8046599999999999E-2</v>
      </c>
      <c r="H729">
        <v>1.38184E-2</v>
      </c>
      <c r="I729">
        <v>1.25392E-2</v>
      </c>
      <c r="J729">
        <v>1.22671E-2</v>
      </c>
      <c r="K729">
        <v>1.19346E-2</v>
      </c>
      <c r="L729">
        <v>1.08766E-2</v>
      </c>
      <c r="M729">
        <v>9.9111900000000003E-3</v>
      </c>
      <c r="N729">
        <v>8.9859999999999992E-3</v>
      </c>
      <c r="O729">
        <v>8.0989600000000005E-3</v>
      </c>
      <c r="P729">
        <v>7.9497100000000005E-3</v>
      </c>
      <c r="Q729">
        <v>7.8046299999999999E-3</v>
      </c>
      <c r="R729">
        <v>7.6635599999999998E-3</v>
      </c>
      <c r="S729">
        <v>7.5481799999999998E-3</v>
      </c>
      <c r="T729">
        <v>7.4352899999999998E-3</v>
      </c>
      <c r="U729">
        <v>7.3248300000000001E-3</v>
      </c>
      <c r="V729">
        <v>7.2298600000000003E-3</v>
      </c>
      <c r="W729">
        <v>7.1365899999999999E-3</v>
      </c>
      <c r="X729">
        <v>7.0449600000000003E-3</v>
      </c>
      <c r="Y729">
        <v>7.0098399999999998E-3</v>
      </c>
      <c r="Z729" s="142" t="s">
        <v>1675</v>
      </c>
    </row>
    <row r="730" spans="1:26">
      <c r="A730" t="s">
        <v>1311</v>
      </c>
      <c r="B730" t="s">
        <v>1278</v>
      </c>
      <c r="C730" t="s">
        <v>1403</v>
      </c>
      <c r="D730" t="s">
        <v>1678</v>
      </c>
      <c r="E730">
        <v>9.2409500000000006E-2</v>
      </c>
      <c r="F730">
        <v>7.5738799999999995E-2</v>
      </c>
      <c r="G730">
        <v>8.8842000000000004E-2</v>
      </c>
      <c r="H730">
        <v>6.7053299999999996E-2</v>
      </c>
      <c r="I730">
        <v>5.9510500000000001E-2</v>
      </c>
      <c r="J730">
        <v>6.0241599999999999E-2</v>
      </c>
      <c r="K730">
        <v>5.85969E-2</v>
      </c>
      <c r="L730">
        <v>5.3118699999999998E-2</v>
      </c>
      <c r="M730">
        <v>4.8106999999999997E-2</v>
      </c>
      <c r="N730">
        <v>4.3305000000000003E-2</v>
      </c>
      <c r="O730">
        <v>3.8701699999999999E-2</v>
      </c>
      <c r="P730">
        <v>3.5828899999999997E-2</v>
      </c>
      <c r="Q730">
        <v>3.3054699999999999E-2</v>
      </c>
      <c r="R730">
        <v>3.03754E-2</v>
      </c>
      <c r="S730">
        <v>2.7867400000000001E-2</v>
      </c>
      <c r="T730">
        <v>2.54308E-2</v>
      </c>
      <c r="U730">
        <v>2.3063E-2</v>
      </c>
      <c r="V730">
        <v>2.07999E-2</v>
      </c>
      <c r="W730">
        <v>1.85928E-2</v>
      </c>
      <c r="X730">
        <v>1.6440199999999999E-2</v>
      </c>
      <c r="Y730">
        <v>1.4454E-2</v>
      </c>
      <c r="Z730" s="142" t="s">
        <v>1675</v>
      </c>
    </row>
    <row r="731" spans="1:26">
      <c r="A731" t="s">
        <v>1311</v>
      </c>
      <c r="B731" t="s">
        <v>1278</v>
      </c>
      <c r="C731" t="s">
        <v>1403</v>
      </c>
      <c r="D731" t="s">
        <v>1676</v>
      </c>
      <c r="E731">
        <v>7.3267000000000002E-3</v>
      </c>
      <c r="F731">
        <v>5.9519200000000003E-3</v>
      </c>
      <c r="G731">
        <v>6.98163E-3</v>
      </c>
      <c r="H731">
        <v>5.3588100000000003E-3</v>
      </c>
      <c r="I731">
        <v>4.8611899999999996E-3</v>
      </c>
      <c r="J731">
        <v>4.7382500000000003E-3</v>
      </c>
      <c r="K731">
        <v>4.6097200000000003E-3</v>
      </c>
      <c r="L731">
        <v>4.0073299999999999E-3</v>
      </c>
      <c r="M731">
        <v>3.44926E-3</v>
      </c>
      <c r="N731">
        <v>2.9149100000000002E-3</v>
      </c>
      <c r="O731">
        <v>2.40303E-3</v>
      </c>
      <c r="P731">
        <v>2.3587500000000002E-3</v>
      </c>
      <c r="Q731">
        <v>2.3157E-3</v>
      </c>
      <c r="R731">
        <v>2.27385E-3</v>
      </c>
      <c r="S731">
        <v>2.23961E-3</v>
      </c>
      <c r="T731">
        <v>2.2061200000000002E-3</v>
      </c>
      <c r="U731">
        <v>2.1733400000000002E-3</v>
      </c>
      <c r="V731">
        <v>2.1451600000000001E-3</v>
      </c>
      <c r="W731">
        <v>2.1174900000000001E-3</v>
      </c>
      <c r="X731">
        <v>2.0902999999999998E-3</v>
      </c>
      <c r="Y731">
        <v>2.0798800000000001E-3</v>
      </c>
      <c r="Z731" s="142" t="s">
        <v>1675</v>
      </c>
    </row>
    <row r="732" spans="1:26">
      <c r="A732" t="s">
        <v>1311</v>
      </c>
      <c r="B732" t="s">
        <v>1278</v>
      </c>
      <c r="C732" t="s">
        <v>1401</v>
      </c>
      <c r="D732" t="s">
        <v>1690</v>
      </c>
      <c r="E732">
        <v>1.35644E-3</v>
      </c>
      <c r="F732">
        <v>1.34307E-3</v>
      </c>
      <c r="G732">
        <v>1.4681E-3</v>
      </c>
      <c r="H732">
        <v>1.48149E-3</v>
      </c>
      <c r="I732">
        <v>1.7626499999999999E-3</v>
      </c>
      <c r="J732">
        <v>1.68677E-3</v>
      </c>
      <c r="K732">
        <v>1.59637E-3</v>
      </c>
      <c r="L732">
        <v>1.55317E-3</v>
      </c>
      <c r="M732">
        <v>1.5179900000000001E-3</v>
      </c>
      <c r="N732">
        <v>1.4840999999999999E-3</v>
      </c>
      <c r="O732">
        <v>1.45144E-3</v>
      </c>
      <c r="P732">
        <v>1.4241900000000001E-3</v>
      </c>
      <c r="Q732">
        <v>1.39769E-3</v>
      </c>
      <c r="R732">
        <v>1.37185E-3</v>
      </c>
      <c r="S732">
        <v>1.35049E-3</v>
      </c>
      <c r="T732">
        <v>1.32927E-3</v>
      </c>
      <c r="U732">
        <v>1.30799E-3</v>
      </c>
      <c r="V732">
        <v>1.28875E-3</v>
      </c>
      <c r="W732">
        <v>1.2688700000000001E-3</v>
      </c>
      <c r="X732">
        <v>1.2492600000000001E-3</v>
      </c>
      <c r="Y732">
        <v>1.2441500000000001E-3</v>
      </c>
      <c r="Z732" s="142" t="s">
        <v>1675</v>
      </c>
    </row>
    <row r="733" spans="1:26">
      <c r="A733" t="s">
        <v>1311</v>
      </c>
      <c r="B733" t="s">
        <v>1278</v>
      </c>
      <c r="C733" t="s">
        <v>1401</v>
      </c>
      <c r="D733" t="s">
        <v>1689</v>
      </c>
      <c r="E733" s="625">
        <v>6.6336900000000002E-4</v>
      </c>
      <c r="F733" s="625">
        <v>6.5750300000000004E-4</v>
      </c>
      <c r="G733" s="625">
        <v>7.1730100000000005E-4</v>
      </c>
      <c r="H733" s="625">
        <v>7.2119800000000004E-4</v>
      </c>
      <c r="I733" s="625">
        <v>8.5607700000000001E-4</v>
      </c>
      <c r="J733" s="625">
        <v>8.1922199999999998E-4</v>
      </c>
      <c r="K733" s="625">
        <v>7.7531900000000001E-4</v>
      </c>
      <c r="L733" s="625">
        <v>7.5433499999999997E-4</v>
      </c>
      <c r="M733" s="625">
        <v>7.3725099999999997E-4</v>
      </c>
      <c r="N733" s="625">
        <v>7.2079299999999995E-4</v>
      </c>
      <c r="O733" s="625">
        <v>7.0492700000000005E-4</v>
      </c>
      <c r="P733" s="625">
        <v>6.9169200000000004E-4</v>
      </c>
      <c r="Q733" s="625">
        <v>6.7882399999999996E-4</v>
      </c>
      <c r="R733" s="625">
        <v>6.6627500000000003E-4</v>
      </c>
      <c r="S733" s="625">
        <v>6.5590099999999997E-4</v>
      </c>
      <c r="T733" s="625">
        <v>6.4559399999999999E-4</v>
      </c>
      <c r="U733" s="625">
        <v>6.35259E-4</v>
      </c>
      <c r="V733" s="625">
        <v>6.2591600000000002E-4</v>
      </c>
      <c r="W733" s="625">
        <v>6.1625700000000005E-4</v>
      </c>
      <c r="X733" s="625">
        <v>6.0673699999999999E-4</v>
      </c>
      <c r="Y733" s="625">
        <v>6.0425099999999999E-4</v>
      </c>
      <c r="Z733" s="142" t="s">
        <v>1675</v>
      </c>
    </row>
    <row r="734" spans="1:26">
      <c r="A734" t="s">
        <v>1311</v>
      </c>
      <c r="B734" t="s">
        <v>1278</v>
      </c>
      <c r="C734" t="s">
        <v>1401</v>
      </c>
      <c r="D734" t="s">
        <v>1688</v>
      </c>
      <c r="E734">
        <v>8.2838099999999998E-2</v>
      </c>
      <c r="F734">
        <v>8.0944299999999997E-2</v>
      </c>
      <c r="G734">
        <v>8.8617000000000001E-2</v>
      </c>
      <c r="H734">
        <v>8.9682899999999996E-2</v>
      </c>
      <c r="I734">
        <v>0.106901</v>
      </c>
      <c r="J734">
        <v>0.102299</v>
      </c>
      <c r="K734">
        <v>9.6816899999999997E-2</v>
      </c>
      <c r="L734">
        <v>9.4196600000000005E-2</v>
      </c>
      <c r="M734">
        <v>9.2063199999999998E-2</v>
      </c>
      <c r="N734">
        <v>9.0008000000000005E-2</v>
      </c>
      <c r="O734">
        <v>8.8026800000000002E-2</v>
      </c>
      <c r="P734">
        <v>8.6374099999999995E-2</v>
      </c>
      <c r="Q734">
        <v>8.4767300000000004E-2</v>
      </c>
      <c r="R734">
        <v>8.3200300000000005E-2</v>
      </c>
      <c r="S734">
        <v>8.1904699999999997E-2</v>
      </c>
      <c r="T734">
        <v>8.06177E-2</v>
      </c>
      <c r="U734">
        <v>7.93272E-2</v>
      </c>
      <c r="V734">
        <v>7.8160499999999994E-2</v>
      </c>
      <c r="W734">
        <v>7.6954300000000003E-2</v>
      </c>
      <c r="X734">
        <v>7.5765399999999997E-2</v>
      </c>
      <c r="Y734">
        <v>7.5454999999999994E-2</v>
      </c>
      <c r="Z734" s="142" t="s">
        <v>1675</v>
      </c>
    </row>
    <row r="735" spans="1:26">
      <c r="A735" t="s">
        <v>1311</v>
      </c>
      <c r="B735" t="s">
        <v>1278</v>
      </c>
      <c r="C735" t="s">
        <v>1401</v>
      </c>
      <c r="D735" t="s">
        <v>1682</v>
      </c>
      <c r="E735" s="625">
        <v>2.47289E-5</v>
      </c>
      <c r="F735" s="625">
        <v>2.6562799999999999E-5</v>
      </c>
      <c r="G735" s="625">
        <v>2.9825400000000001E-5</v>
      </c>
      <c r="H735" s="625">
        <v>3.1729100000000001E-5</v>
      </c>
      <c r="I735" s="625">
        <v>3.7750799999999998E-5</v>
      </c>
      <c r="J735" s="625">
        <v>3.6125599999999998E-5</v>
      </c>
      <c r="K735" s="625">
        <v>3.4189600000000002E-5</v>
      </c>
      <c r="L735" s="625">
        <v>3.3264299999999999E-5</v>
      </c>
      <c r="M735" s="625">
        <v>3.2510900000000001E-5</v>
      </c>
      <c r="N735" s="625">
        <v>3.1785100000000002E-5</v>
      </c>
      <c r="O735" s="625">
        <v>3.1085499999999999E-5</v>
      </c>
      <c r="P735" s="625">
        <v>3.05019E-5</v>
      </c>
      <c r="Q735" s="625">
        <v>2.9934399999999999E-5</v>
      </c>
      <c r="R735" s="625">
        <v>2.9381099999999999E-5</v>
      </c>
      <c r="S735" s="625">
        <v>2.8923599999999999E-5</v>
      </c>
      <c r="T735" s="625">
        <v>2.8469100000000002E-5</v>
      </c>
      <c r="U735" s="625">
        <v>2.8013300000000002E-5</v>
      </c>
      <c r="V735" s="625">
        <v>2.7601299999999999E-5</v>
      </c>
      <c r="W735" s="625">
        <v>2.7175400000000001E-5</v>
      </c>
      <c r="X735" s="625">
        <v>2.6755599999999998E-5</v>
      </c>
      <c r="Y735" s="625">
        <v>2.6645899999999998E-5</v>
      </c>
      <c r="Z735" s="142" t="s">
        <v>1675</v>
      </c>
    </row>
    <row r="736" spans="1:26">
      <c r="A736" t="s">
        <v>1311</v>
      </c>
      <c r="B736" t="s">
        <v>1278</v>
      </c>
      <c r="C736" t="s">
        <v>1401</v>
      </c>
      <c r="D736" t="s">
        <v>1681</v>
      </c>
      <c r="E736" s="625">
        <v>1.9111799999999999E-5</v>
      </c>
      <c r="F736" s="625">
        <v>1.87925E-5</v>
      </c>
      <c r="G736" s="625">
        <v>2.05418E-5</v>
      </c>
      <c r="H736" s="625">
        <v>2.0729200000000001E-5</v>
      </c>
      <c r="I736" s="625">
        <v>2.4663300000000002E-5</v>
      </c>
      <c r="J736" s="625">
        <v>2.3601500000000001E-5</v>
      </c>
      <c r="K736" s="625">
        <v>2.2336599999999999E-5</v>
      </c>
      <c r="L736" s="625">
        <v>2.1732100000000002E-5</v>
      </c>
      <c r="M736" s="625">
        <v>2.12399E-5</v>
      </c>
      <c r="N736" s="625">
        <v>2.07658E-5</v>
      </c>
      <c r="O736" s="625">
        <v>2.0308700000000001E-5</v>
      </c>
      <c r="P736" s="625">
        <v>1.9927400000000002E-5</v>
      </c>
      <c r="Q736" s="625">
        <v>1.9556699999999999E-5</v>
      </c>
      <c r="R736" s="625">
        <v>1.9195099999999999E-5</v>
      </c>
      <c r="S736" s="625">
        <v>1.8896300000000001E-5</v>
      </c>
      <c r="T736" s="625">
        <v>1.85993E-5</v>
      </c>
      <c r="U736" s="625">
        <v>1.8301600000000001E-5</v>
      </c>
      <c r="V736" s="625">
        <v>1.80324E-5</v>
      </c>
      <c r="W736" s="625">
        <v>1.77541E-5</v>
      </c>
      <c r="X736" s="625">
        <v>1.7479899999999998E-5</v>
      </c>
      <c r="Y736" s="625">
        <v>1.74082E-5</v>
      </c>
      <c r="Z736" s="142" t="s">
        <v>1675</v>
      </c>
    </row>
    <row r="737" spans="1:26">
      <c r="A737" t="s">
        <v>1311</v>
      </c>
      <c r="B737" t="s">
        <v>1278</v>
      </c>
      <c r="C737" t="s">
        <v>1401</v>
      </c>
      <c r="D737" t="s">
        <v>1680</v>
      </c>
      <c r="E737">
        <v>3.3335499999999998E-3</v>
      </c>
      <c r="F737">
        <v>3.3038899999999999E-3</v>
      </c>
      <c r="G737">
        <v>3.6044200000000001E-3</v>
      </c>
      <c r="H737">
        <v>3.6240999999999999E-3</v>
      </c>
      <c r="I737">
        <v>4.3018900000000001E-3</v>
      </c>
      <c r="J737">
        <v>4.1166900000000001E-3</v>
      </c>
      <c r="K737">
        <v>3.8960700000000002E-3</v>
      </c>
      <c r="L737">
        <v>3.7906300000000001E-3</v>
      </c>
      <c r="M737">
        <v>3.70477E-3</v>
      </c>
      <c r="N737">
        <v>3.6220699999999998E-3</v>
      </c>
      <c r="O737">
        <v>3.5423400000000002E-3</v>
      </c>
      <c r="P737">
        <v>3.47584E-3</v>
      </c>
      <c r="Q737">
        <v>3.4111800000000002E-3</v>
      </c>
      <c r="R737">
        <v>3.3481100000000001E-3</v>
      </c>
      <c r="S737">
        <v>3.29598E-3</v>
      </c>
      <c r="T737">
        <v>3.2441900000000001E-3</v>
      </c>
      <c r="U737">
        <v>3.1922600000000001E-3</v>
      </c>
      <c r="V737">
        <v>3.1453100000000001E-3</v>
      </c>
      <c r="W737">
        <v>3.09677E-3</v>
      </c>
      <c r="X737">
        <v>3.0489200000000001E-3</v>
      </c>
      <c r="Y737">
        <v>3.0364300000000001E-3</v>
      </c>
      <c r="Z737" s="142" t="s">
        <v>1675</v>
      </c>
    </row>
    <row r="738" spans="1:26">
      <c r="A738" t="s">
        <v>1311</v>
      </c>
      <c r="B738" t="s">
        <v>1278</v>
      </c>
      <c r="C738" t="s">
        <v>1401</v>
      </c>
      <c r="D738" t="s">
        <v>1679</v>
      </c>
      <c r="E738">
        <v>6.4900499999999998E-3</v>
      </c>
      <c r="F738">
        <v>1.9062E-3</v>
      </c>
      <c r="G738">
        <v>1.94068E-3</v>
      </c>
      <c r="H738">
        <v>2.2989199999999999E-3</v>
      </c>
      <c r="I738">
        <v>7.4017299999999996E-3</v>
      </c>
      <c r="J738">
        <v>7.0830800000000003E-3</v>
      </c>
      <c r="K738">
        <v>6.7034900000000003E-3</v>
      </c>
      <c r="L738">
        <v>6.5220599999999997E-3</v>
      </c>
      <c r="M738">
        <v>6.37435E-3</v>
      </c>
      <c r="N738">
        <v>6.2320500000000003E-3</v>
      </c>
      <c r="O738">
        <v>6.0948699999999996E-3</v>
      </c>
      <c r="P738">
        <v>5.9804400000000001E-3</v>
      </c>
      <c r="Q738">
        <v>5.8691899999999998E-3</v>
      </c>
      <c r="R738">
        <v>5.7606899999999997E-3</v>
      </c>
      <c r="S738">
        <v>5.6709899999999999E-3</v>
      </c>
      <c r="T738">
        <v>5.58188E-3</v>
      </c>
      <c r="U738">
        <v>5.4925199999999999E-3</v>
      </c>
      <c r="V738">
        <v>5.41174E-3</v>
      </c>
      <c r="W738">
        <v>5.3282199999999998E-3</v>
      </c>
      <c r="X738">
        <v>5.2459100000000003E-3</v>
      </c>
      <c r="Y738">
        <v>5.2244199999999996E-3</v>
      </c>
      <c r="Z738" s="142" t="s">
        <v>1675</v>
      </c>
    </row>
    <row r="739" spans="1:26">
      <c r="A739" t="s">
        <v>1311</v>
      </c>
      <c r="B739" t="s">
        <v>1278</v>
      </c>
      <c r="C739" t="s">
        <v>1401</v>
      </c>
      <c r="D739" t="s">
        <v>1678</v>
      </c>
      <c r="E739">
        <v>1.87177E-3</v>
      </c>
      <c r="F739">
        <v>1.8534599999999999E-3</v>
      </c>
      <c r="G739">
        <v>2.0259900000000001E-3</v>
      </c>
      <c r="H739">
        <v>2.0099100000000002E-3</v>
      </c>
      <c r="I739">
        <v>2.3649399999999998E-3</v>
      </c>
      <c r="J739">
        <v>2.2631299999999999E-3</v>
      </c>
      <c r="K739">
        <v>2.1418499999999998E-3</v>
      </c>
      <c r="L739">
        <v>2.0838800000000002E-3</v>
      </c>
      <c r="M739">
        <v>2.0366799999999999E-3</v>
      </c>
      <c r="N739">
        <v>1.9912100000000002E-3</v>
      </c>
      <c r="O739">
        <v>1.94739E-3</v>
      </c>
      <c r="P739">
        <v>1.9108199999999999E-3</v>
      </c>
      <c r="Q739">
        <v>1.87528E-3</v>
      </c>
      <c r="R739">
        <v>1.8406099999999999E-3</v>
      </c>
      <c r="S739">
        <v>1.8119500000000001E-3</v>
      </c>
      <c r="T739">
        <v>1.78348E-3</v>
      </c>
      <c r="U739">
        <v>1.75493E-3</v>
      </c>
      <c r="V739">
        <v>1.72912E-3</v>
      </c>
      <c r="W739">
        <v>1.70243E-3</v>
      </c>
      <c r="X739">
        <v>1.6761300000000001E-3</v>
      </c>
      <c r="Y739">
        <v>1.6692600000000001E-3</v>
      </c>
      <c r="Z739" s="142" t="s">
        <v>1675</v>
      </c>
    </row>
    <row r="740" spans="1:26">
      <c r="A740" t="s">
        <v>1311</v>
      </c>
      <c r="B740" t="s">
        <v>1278</v>
      </c>
      <c r="C740" t="s">
        <v>1401</v>
      </c>
      <c r="D740" t="s">
        <v>1676</v>
      </c>
      <c r="E740">
        <v>5.41802E-3</v>
      </c>
      <c r="F740">
        <v>5.3274799999999999E-3</v>
      </c>
      <c r="G740">
        <v>5.8234100000000002E-3</v>
      </c>
      <c r="H740">
        <v>5.8765199999999997E-3</v>
      </c>
      <c r="I740">
        <v>6.9918000000000003E-3</v>
      </c>
      <c r="J740">
        <v>6.6907900000000003E-3</v>
      </c>
      <c r="K740">
        <v>6.3322200000000004E-3</v>
      </c>
      <c r="L740">
        <v>6.1608499999999998E-3</v>
      </c>
      <c r="M740">
        <v>6.0213100000000002E-3</v>
      </c>
      <c r="N740">
        <v>5.8868999999999996E-3</v>
      </c>
      <c r="O740">
        <v>5.7573199999999998E-3</v>
      </c>
      <c r="P740">
        <v>5.6492199999999999E-3</v>
      </c>
      <c r="Q740">
        <v>5.5441300000000004E-3</v>
      </c>
      <c r="R740">
        <v>5.4416400000000002E-3</v>
      </c>
      <c r="S740">
        <v>5.3569100000000003E-3</v>
      </c>
      <c r="T740">
        <v>5.2727299999999998E-3</v>
      </c>
      <c r="U740">
        <v>5.1883299999999997E-3</v>
      </c>
      <c r="V740">
        <v>5.1120200000000001E-3</v>
      </c>
      <c r="W740">
        <v>5.0331300000000002E-3</v>
      </c>
      <c r="X740">
        <v>4.9553699999999997E-3</v>
      </c>
      <c r="Y740">
        <v>4.9350699999999997E-3</v>
      </c>
      <c r="Z740" s="142" t="s">
        <v>1675</v>
      </c>
    </row>
    <row r="741" spans="1:26">
      <c r="A741" t="s">
        <v>1311</v>
      </c>
      <c r="B741" t="s">
        <v>1278</v>
      </c>
      <c r="C741" t="s">
        <v>1400</v>
      </c>
      <c r="D741" t="s">
        <v>1690</v>
      </c>
      <c r="E741">
        <v>1.28881E-3</v>
      </c>
      <c r="F741">
        <v>1.14248E-3</v>
      </c>
      <c r="G741">
        <v>1.27217E-3</v>
      </c>
      <c r="H741">
        <v>1.16709E-3</v>
      </c>
      <c r="I741">
        <v>1.3094199999999999E-3</v>
      </c>
      <c r="J741">
        <v>1.2804699999999999E-3</v>
      </c>
      <c r="K741">
        <v>1.2457600000000001E-3</v>
      </c>
      <c r="L741">
        <v>1.21258E-3</v>
      </c>
      <c r="M741">
        <v>1.18563E-3</v>
      </c>
      <c r="N741">
        <v>1.1596200000000001E-3</v>
      </c>
      <c r="O741">
        <v>1.13451E-3</v>
      </c>
      <c r="P741">
        <v>1.0797000000000001E-3</v>
      </c>
      <c r="Q741">
        <v>1.01486E-3</v>
      </c>
      <c r="R741" s="625">
        <v>9.4956999999999995E-4</v>
      </c>
      <c r="S741" s="625">
        <v>8.88309E-4</v>
      </c>
      <c r="T741" s="625">
        <v>8.2746499999999999E-4</v>
      </c>
      <c r="U741" s="625">
        <v>7.6791800000000003E-4</v>
      </c>
      <c r="V741" s="625">
        <v>7.1169400000000002E-4</v>
      </c>
      <c r="W741" s="625">
        <v>6.5829199999999999E-4</v>
      </c>
      <c r="X741" s="625">
        <v>6.0771899999999995E-4</v>
      </c>
      <c r="Y741" s="625">
        <v>5.6559700000000004E-4</v>
      </c>
      <c r="Z741" s="142" t="s">
        <v>1675</v>
      </c>
    </row>
    <row r="742" spans="1:26">
      <c r="A742" t="s">
        <v>1311</v>
      </c>
      <c r="B742" t="s">
        <v>1278</v>
      </c>
      <c r="C742" t="s">
        <v>1400</v>
      </c>
      <c r="D742" t="s">
        <v>1689</v>
      </c>
      <c r="E742" s="625">
        <v>6.3029000000000004E-4</v>
      </c>
      <c r="F742" s="625">
        <v>5.5930200000000002E-4</v>
      </c>
      <c r="G742" s="625">
        <v>6.2157300000000005E-4</v>
      </c>
      <c r="H742" s="625">
        <v>5.6814699999999997E-4</v>
      </c>
      <c r="I742" s="625">
        <v>6.3595500000000001E-4</v>
      </c>
      <c r="J742" s="625">
        <v>6.2189299999999999E-4</v>
      </c>
      <c r="K742" s="625">
        <v>6.0503300000000005E-4</v>
      </c>
      <c r="L742" s="625">
        <v>5.8892099999999995E-4</v>
      </c>
      <c r="M742" s="625">
        <v>5.7583000000000005E-4</v>
      </c>
      <c r="N742" s="625">
        <v>5.63198E-4</v>
      </c>
      <c r="O742" s="625">
        <v>5.51003E-4</v>
      </c>
      <c r="P742" s="625">
        <v>5.2438300000000001E-4</v>
      </c>
      <c r="Q742" s="625">
        <v>4.92893E-4</v>
      </c>
      <c r="R742" s="625">
        <v>4.6118299999999999E-4</v>
      </c>
      <c r="S742" s="625">
        <v>4.3143000000000001E-4</v>
      </c>
      <c r="T742" s="625">
        <v>4.0187900000000001E-4</v>
      </c>
      <c r="U742" s="625">
        <v>3.7295900000000002E-4</v>
      </c>
      <c r="V742" s="625">
        <v>3.45652E-4</v>
      </c>
      <c r="W742" s="625">
        <v>3.19716E-4</v>
      </c>
      <c r="X742" s="625">
        <v>2.95154E-4</v>
      </c>
      <c r="Y742" s="625">
        <v>2.74696E-4</v>
      </c>
      <c r="Z742" s="142" t="s">
        <v>1675</v>
      </c>
    </row>
    <row r="743" spans="1:26">
      <c r="A743" t="s">
        <v>1311</v>
      </c>
      <c r="B743" t="s">
        <v>1278</v>
      </c>
      <c r="C743" t="s">
        <v>1400</v>
      </c>
      <c r="D743" t="s">
        <v>1688</v>
      </c>
      <c r="E743">
        <v>7.8707399999999997E-2</v>
      </c>
      <c r="F743">
        <v>6.8855100000000002E-2</v>
      </c>
      <c r="G743">
        <v>7.6790600000000001E-2</v>
      </c>
      <c r="H743">
        <v>7.0650599999999994E-2</v>
      </c>
      <c r="I743">
        <v>7.9413999999999998E-2</v>
      </c>
      <c r="J743">
        <v>7.7658099999999994E-2</v>
      </c>
      <c r="K743">
        <v>7.55527E-2</v>
      </c>
      <c r="L743">
        <v>7.3540800000000003E-2</v>
      </c>
      <c r="M743">
        <v>7.1905899999999995E-2</v>
      </c>
      <c r="N743">
        <v>7.0328600000000005E-2</v>
      </c>
      <c r="O743">
        <v>6.88058E-2</v>
      </c>
      <c r="P743">
        <v>6.5481600000000001E-2</v>
      </c>
      <c r="Q743">
        <v>6.1549300000000001E-2</v>
      </c>
      <c r="R743">
        <v>5.7589599999999998E-2</v>
      </c>
      <c r="S743">
        <v>5.3874199999999997E-2</v>
      </c>
      <c r="T743">
        <v>5.0184100000000002E-2</v>
      </c>
      <c r="U743">
        <v>4.6572700000000002E-2</v>
      </c>
      <c r="V743">
        <v>4.3162899999999997E-2</v>
      </c>
      <c r="W743">
        <v>3.9924099999999997E-2</v>
      </c>
      <c r="X743">
        <v>3.6857000000000001E-2</v>
      </c>
      <c r="Y743">
        <v>3.4302300000000001E-2</v>
      </c>
      <c r="Z743" s="142" t="s">
        <v>1675</v>
      </c>
    </row>
    <row r="744" spans="1:26">
      <c r="A744" t="s">
        <v>1311</v>
      </c>
      <c r="B744" t="s">
        <v>1278</v>
      </c>
      <c r="C744" t="s">
        <v>1400</v>
      </c>
      <c r="D744" t="s">
        <v>1682</v>
      </c>
      <c r="E744" s="625">
        <v>2.34958E-5</v>
      </c>
      <c r="F744" s="625">
        <v>2.2595500000000001E-5</v>
      </c>
      <c r="G744" s="625">
        <v>2.5845100000000001E-5</v>
      </c>
      <c r="H744" s="625">
        <v>2.4995599999999998E-5</v>
      </c>
      <c r="I744" s="625">
        <v>2.8044000000000001E-5</v>
      </c>
      <c r="J744" s="625">
        <v>2.74239E-5</v>
      </c>
      <c r="K744" s="625">
        <v>2.66804E-5</v>
      </c>
      <c r="L744" s="625">
        <v>2.59699E-5</v>
      </c>
      <c r="M744" s="625">
        <v>2.5392600000000001E-5</v>
      </c>
      <c r="N744" s="625">
        <v>2.48356E-5</v>
      </c>
      <c r="O744" s="625">
        <v>2.42978E-5</v>
      </c>
      <c r="P744" s="625">
        <v>2.3123900000000001E-5</v>
      </c>
      <c r="Q744" s="625">
        <v>2.1735299999999998E-5</v>
      </c>
      <c r="R744" s="625">
        <v>2.0336999999999999E-5</v>
      </c>
      <c r="S744" s="625">
        <v>1.9025000000000002E-5</v>
      </c>
      <c r="T744" s="625">
        <v>1.7721900000000001E-5</v>
      </c>
      <c r="U744" s="625">
        <v>1.6446499999999999E-5</v>
      </c>
      <c r="V744" s="625">
        <v>1.52424E-5</v>
      </c>
      <c r="W744" s="625">
        <v>1.4098699999999999E-5</v>
      </c>
      <c r="X744" s="625">
        <v>1.3015499999999999E-5</v>
      </c>
      <c r="Y744" s="625">
        <v>1.21134E-5</v>
      </c>
      <c r="Z744" s="142" t="s">
        <v>1675</v>
      </c>
    </row>
    <row r="745" spans="1:26">
      <c r="A745" t="s">
        <v>1311</v>
      </c>
      <c r="B745" t="s">
        <v>1278</v>
      </c>
      <c r="C745" t="s">
        <v>1400</v>
      </c>
      <c r="D745" t="s">
        <v>1681</v>
      </c>
      <c r="E745" s="625">
        <v>1.81588E-5</v>
      </c>
      <c r="F745" s="625">
        <v>1.5985699999999998E-5</v>
      </c>
      <c r="G745" s="625">
        <v>1.78004E-5</v>
      </c>
      <c r="H745" s="625">
        <v>1.6330100000000001E-5</v>
      </c>
      <c r="I745" s="625">
        <v>1.8321600000000001E-5</v>
      </c>
      <c r="J745" s="625">
        <v>1.79165E-5</v>
      </c>
      <c r="K745" s="625">
        <v>1.7430799999999999E-5</v>
      </c>
      <c r="L745" s="625">
        <v>1.6966600000000001E-5</v>
      </c>
      <c r="M745" s="625">
        <v>1.6589400000000001E-5</v>
      </c>
      <c r="N745" s="625">
        <v>1.6225499999999999E-5</v>
      </c>
      <c r="O745" s="625">
        <v>1.5874200000000001E-5</v>
      </c>
      <c r="P745" s="625">
        <v>1.51073E-5</v>
      </c>
      <c r="Q745" s="625">
        <v>1.42001E-5</v>
      </c>
      <c r="R745" s="625">
        <v>1.3286500000000001E-5</v>
      </c>
      <c r="S745" s="625">
        <v>1.24293E-5</v>
      </c>
      <c r="T745" s="625">
        <v>1.1578E-5</v>
      </c>
      <c r="U745" s="625">
        <v>1.0744799999999999E-5</v>
      </c>
      <c r="V745" s="625">
        <v>9.9581200000000001E-6</v>
      </c>
      <c r="W745" s="625">
        <v>9.2109000000000002E-6</v>
      </c>
      <c r="X745" s="625">
        <v>8.5032800000000007E-6</v>
      </c>
      <c r="Y745" s="625">
        <v>7.9139000000000006E-6</v>
      </c>
      <c r="Z745" s="142" t="s">
        <v>1675</v>
      </c>
    </row>
    <row r="746" spans="1:26">
      <c r="A746" t="s">
        <v>1311</v>
      </c>
      <c r="B746" t="s">
        <v>1278</v>
      </c>
      <c r="C746" t="s">
        <v>1400</v>
      </c>
      <c r="D746" t="s">
        <v>1680</v>
      </c>
      <c r="E746">
        <v>3.1673299999999999E-3</v>
      </c>
      <c r="F746">
        <v>2.81044E-3</v>
      </c>
      <c r="G746">
        <v>3.1233900000000002E-3</v>
      </c>
      <c r="H746">
        <v>2.8549999999999999E-3</v>
      </c>
      <c r="I746">
        <v>3.1957499999999998E-3</v>
      </c>
      <c r="J746">
        <v>3.1250900000000001E-3</v>
      </c>
      <c r="K746">
        <v>3.0403700000000001E-3</v>
      </c>
      <c r="L746">
        <v>2.9594000000000001E-3</v>
      </c>
      <c r="M746">
        <v>2.89361E-3</v>
      </c>
      <c r="N746">
        <v>2.8301400000000001E-3</v>
      </c>
      <c r="O746">
        <v>2.7688600000000002E-3</v>
      </c>
      <c r="P746">
        <v>2.6350900000000001E-3</v>
      </c>
      <c r="Q746">
        <v>2.4768500000000001E-3</v>
      </c>
      <c r="R746">
        <v>2.3175000000000001E-3</v>
      </c>
      <c r="S746">
        <v>2.1679899999999998E-3</v>
      </c>
      <c r="T746">
        <v>2.0194900000000001E-3</v>
      </c>
      <c r="U746">
        <v>1.8741599999999999E-3</v>
      </c>
      <c r="V746">
        <v>1.7369499999999999E-3</v>
      </c>
      <c r="W746">
        <v>1.6066100000000001E-3</v>
      </c>
      <c r="X746">
        <v>1.48318E-3</v>
      </c>
      <c r="Y746">
        <v>1.3803800000000001E-3</v>
      </c>
      <c r="Z746" s="142" t="s">
        <v>1675</v>
      </c>
    </row>
    <row r="747" spans="1:26">
      <c r="A747" t="s">
        <v>1311</v>
      </c>
      <c r="B747" t="s">
        <v>1278</v>
      </c>
      <c r="C747" t="s">
        <v>1400</v>
      </c>
      <c r="D747" t="s">
        <v>1679</v>
      </c>
      <c r="E747">
        <v>6.1664199999999997E-3</v>
      </c>
      <c r="F747">
        <v>1.6214999999999999E-3</v>
      </c>
      <c r="G747">
        <v>1.6816800000000001E-3</v>
      </c>
      <c r="H747">
        <v>1.81105E-3</v>
      </c>
      <c r="I747">
        <v>5.4985399999999997E-3</v>
      </c>
      <c r="J747">
        <v>5.3769500000000001E-3</v>
      </c>
      <c r="K747">
        <v>5.2311800000000002E-3</v>
      </c>
      <c r="L747">
        <v>5.09188E-3</v>
      </c>
      <c r="M747">
        <v>4.9786800000000001E-3</v>
      </c>
      <c r="N747">
        <v>4.8694699999999999E-3</v>
      </c>
      <c r="O747">
        <v>4.7640299999999998E-3</v>
      </c>
      <c r="P747">
        <v>4.5338699999999997E-3</v>
      </c>
      <c r="Q747">
        <v>4.2615999999999999E-3</v>
      </c>
      <c r="R747">
        <v>3.9874400000000001E-3</v>
      </c>
      <c r="S747">
        <v>3.73019E-3</v>
      </c>
      <c r="T747">
        <v>3.4746899999999999E-3</v>
      </c>
      <c r="U747">
        <v>3.22464E-3</v>
      </c>
      <c r="V747">
        <v>2.98855E-3</v>
      </c>
      <c r="W747">
        <v>2.7642999999999999E-3</v>
      </c>
      <c r="X747">
        <v>2.55193E-3</v>
      </c>
      <c r="Y747">
        <v>2.3750500000000001E-3</v>
      </c>
      <c r="Z747" s="142" t="s">
        <v>1675</v>
      </c>
    </row>
    <row r="748" spans="1:26">
      <c r="A748" t="s">
        <v>1311</v>
      </c>
      <c r="B748" t="s">
        <v>1278</v>
      </c>
      <c r="C748" t="s">
        <v>1400</v>
      </c>
      <c r="D748" t="s">
        <v>1678</v>
      </c>
      <c r="E748">
        <v>1.7784299999999999E-3</v>
      </c>
      <c r="F748">
        <v>1.57664E-3</v>
      </c>
      <c r="G748">
        <v>1.7556099999999999E-3</v>
      </c>
      <c r="H748">
        <v>1.58337E-3</v>
      </c>
      <c r="I748">
        <v>1.7568499999999999E-3</v>
      </c>
      <c r="J748">
        <v>1.7179999999999999E-3</v>
      </c>
      <c r="K748">
        <v>1.67143E-3</v>
      </c>
      <c r="L748">
        <v>1.62692E-3</v>
      </c>
      <c r="M748">
        <v>1.5907499999999999E-3</v>
      </c>
      <c r="N748">
        <v>1.5558499999999999E-3</v>
      </c>
      <c r="O748">
        <v>1.52217E-3</v>
      </c>
      <c r="P748">
        <v>1.44863E-3</v>
      </c>
      <c r="Q748">
        <v>1.36163E-3</v>
      </c>
      <c r="R748">
        <v>1.27403E-3</v>
      </c>
      <c r="S748">
        <v>1.19184E-3</v>
      </c>
      <c r="T748">
        <v>1.1102099999999999E-3</v>
      </c>
      <c r="U748">
        <v>1.03031E-3</v>
      </c>
      <c r="V748" s="625">
        <v>9.5487700000000003E-4</v>
      </c>
      <c r="W748" s="625">
        <v>8.8322699999999999E-4</v>
      </c>
      <c r="X748" s="625">
        <v>8.15374E-4</v>
      </c>
      <c r="Y748" s="625">
        <v>7.5885799999999995E-4</v>
      </c>
      <c r="Z748" s="142" t="s">
        <v>1675</v>
      </c>
    </row>
    <row r="749" spans="1:26">
      <c r="A749" t="s">
        <v>1311</v>
      </c>
      <c r="B749" t="s">
        <v>1278</v>
      </c>
      <c r="C749" t="s">
        <v>1400</v>
      </c>
      <c r="D749" t="s">
        <v>1676</v>
      </c>
      <c r="E749">
        <v>5.1478499999999998E-3</v>
      </c>
      <c r="F749">
        <v>4.5318099999999998E-3</v>
      </c>
      <c r="G749">
        <v>5.0462500000000004E-3</v>
      </c>
      <c r="H749">
        <v>4.6294200000000004E-3</v>
      </c>
      <c r="I749">
        <v>5.1940099999999998E-3</v>
      </c>
      <c r="J749">
        <v>5.0791600000000001E-3</v>
      </c>
      <c r="K749">
        <v>4.9414599999999999E-3</v>
      </c>
      <c r="L749">
        <v>4.8098699999999999E-3</v>
      </c>
      <c r="M749">
        <v>4.70295E-3</v>
      </c>
      <c r="N749">
        <v>4.5997800000000004E-3</v>
      </c>
      <c r="O749">
        <v>4.5001800000000003E-3</v>
      </c>
      <c r="P749">
        <v>4.28277E-3</v>
      </c>
      <c r="Q749">
        <v>4.02558E-3</v>
      </c>
      <c r="R749">
        <v>3.7666000000000002E-3</v>
      </c>
      <c r="S749">
        <v>3.5236E-3</v>
      </c>
      <c r="T749">
        <v>3.28225E-3</v>
      </c>
      <c r="U749">
        <v>3.0460499999999998E-3</v>
      </c>
      <c r="V749">
        <v>2.8230299999999998E-3</v>
      </c>
      <c r="W749">
        <v>2.6112000000000002E-3</v>
      </c>
      <c r="X749">
        <v>2.4106000000000002E-3</v>
      </c>
      <c r="Y749">
        <v>2.2435200000000001E-3</v>
      </c>
      <c r="Z749" s="142" t="s">
        <v>1675</v>
      </c>
    </row>
    <row r="750" spans="1:26">
      <c r="A750" t="s">
        <v>1311</v>
      </c>
      <c r="B750" t="s">
        <v>1278</v>
      </c>
      <c r="C750" t="s">
        <v>1399</v>
      </c>
      <c r="D750" t="s">
        <v>1690</v>
      </c>
      <c r="E750">
        <v>1.3505800000000001E-3</v>
      </c>
      <c r="F750">
        <v>1.33468E-3</v>
      </c>
      <c r="G750">
        <v>1.456E-3</v>
      </c>
      <c r="H750">
        <v>1.4695000000000001E-3</v>
      </c>
      <c r="I750">
        <v>1.74709E-3</v>
      </c>
      <c r="J750">
        <v>1.6765199999999999E-3</v>
      </c>
      <c r="K750">
        <v>1.59223E-3</v>
      </c>
      <c r="L750">
        <v>1.5484100000000001E-3</v>
      </c>
      <c r="M750">
        <v>1.5126199999999999E-3</v>
      </c>
      <c r="N750">
        <v>1.47817E-3</v>
      </c>
      <c r="O750">
        <v>1.44501E-3</v>
      </c>
      <c r="P750">
        <v>1.4173199999999999E-3</v>
      </c>
      <c r="Q750">
        <v>1.3905300000000001E-3</v>
      </c>
      <c r="R750">
        <v>1.3645599999999999E-3</v>
      </c>
      <c r="S750">
        <v>1.3433399999999999E-3</v>
      </c>
      <c r="T750">
        <v>1.3226100000000001E-3</v>
      </c>
      <c r="U750">
        <v>1.30229E-3</v>
      </c>
      <c r="V750">
        <v>1.2846000000000001E-3</v>
      </c>
      <c r="W750">
        <v>1.26698E-3</v>
      </c>
      <c r="X750">
        <v>1.24851E-3</v>
      </c>
      <c r="Y750">
        <v>1.2431300000000001E-3</v>
      </c>
      <c r="Z750" s="142" t="s">
        <v>1675</v>
      </c>
    </row>
    <row r="751" spans="1:26">
      <c r="A751" t="s">
        <v>1311</v>
      </c>
      <c r="B751" t="s">
        <v>1278</v>
      </c>
      <c r="C751" t="s">
        <v>1399</v>
      </c>
      <c r="D751" t="s">
        <v>1689</v>
      </c>
      <c r="E751" s="625">
        <v>6.6050099999999997E-4</v>
      </c>
      <c r="F751" s="625">
        <v>6.5339200000000004E-4</v>
      </c>
      <c r="G751" s="625">
        <v>7.1139100000000002E-4</v>
      </c>
      <c r="H751" s="625">
        <v>7.1536500000000003E-4</v>
      </c>
      <c r="I751" s="625">
        <v>8.4851600000000001E-4</v>
      </c>
      <c r="J751" s="625">
        <v>8.1424199999999996E-4</v>
      </c>
      <c r="K751" s="625">
        <v>7.7330499999999996E-4</v>
      </c>
      <c r="L751" s="625">
        <v>7.5202500000000002E-4</v>
      </c>
      <c r="M751" s="625">
        <v>7.3464199999999998E-4</v>
      </c>
      <c r="N751" s="625">
        <v>7.1790999999999999E-4</v>
      </c>
      <c r="O751" s="625">
        <v>7.0180399999999999E-4</v>
      </c>
      <c r="P751" s="625">
        <v>6.8835900000000004E-4</v>
      </c>
      <c r="Q751" s="625">
        <v>6.7534500000000005E-4</v>
      </c>
      <c r="R751" s="625">
        <v>6.62734E-4</v>
      </c>
      <c r="S751" s="625">
        <v>6.5242700000000002E-4</v>
      </c>
      <c r="T751" s="625">
        <v>6.4236000000000002E-4</v>
      </c>
      <c r="U751" s="625">
        <v>6.3249200000000002E-4</v>
      </c>
      <c r="V751" s="625">
        <v>6.2390099999999995E-4</v>
      </c>
      <c r="W751" s="625">
        <v>6.1534100000000004E-4</v>
      </c>
      <c r="X751" s="625">
        <v>6.0637199999999999E-4</v>
      </c>
      <c r="Y751" s="625">
        <v>6.0375900000000004E-4</v>
      </c>
      <c r="Z751" s="142" t="s">
        <v>1675</v>
      </c>
    </row>
    <row r="752" spans="1:26">
      <c r="A752" t="s">
        <v>1311</v>
      </c>
      <c r="B752" t="s">
        <v>1278</v>
      </c>
      <c r="C752" t="s">
        <v>1399</v>
      </c>
      <c r="D752" t="s">
        <v>1688</v>
      </c>
      <c r="E752">
        <v>8.2480100000000001E-2</v>
      </c>
      <c r="F752">
        <v>8.0438300000000004E-2</v>
      </c>
      <c r="G752">
        <v>8.7886900000000004E-2</v>
      </c>
      <c r="H752">
        <v>8.8957499999999995E-2</v>
      </c>
      <c r="I752">
        <v>0.105957</v>
      </c>
      <c r="J752">
        <v>0.101677</v>
      </c>
      <c r="K752">
        <v>9.6565399999999996E-2</v>
      </c>
      <c r="L752">
        <v>9.3908099999999994E-2</v>
      </c>
      <c r="M752">
        <v>9.17375E-2</v>
      </c>
      <c r="N752">
        <v>8.9648099999999994E-2</v>
      </c>
      <c r="O752">
        <v>8.7636800000000001E-2</v>
      </c>
      <c r="P752">
        <v>8.5958000000000007E-2</v>
      </c>
      <c r="Q752">
        <v>8.4332799999999999E-2</v>
      </c>
      <c r="R752">
        <v>8.2757999999999998E-2</v>
      </c>
      <c r="S752">
        <v>8.1471000000000002E-2</v>
      </c>
      <c r="T752">
        <v>8.0213800000000002E-2</v>
      </c>
      <c r="U752">
        <v>7.8981599999999999E-2</v>
      </c>
      <c r="V752">
        <v>7.79088E-2</v>
      </c>
      <c r="W752">
        <v>7.6839900000000003E-2</v>
      </c>
      <c r="X752">
        <v>7.5719900000000007E-2</v>
      </c>
      <c r="Y752">
        <v>7.5393600000000005E-2</v>
      </c>
      <c r="Z752" s="142" t="s">
        <v>1675</v>
      </c>
    </row>
    <row r="753" spans="1:26">
      <c r="A753" t="s">
        <v>1311</v>
      </c>
      <c r="B753" t="s">
        <v>1278</v>
      </c>
      <c r="C753" t="s">
        <v>1399</v>
      </c>
      <c r="D753" t="s">
        <v>1682</v>
      </c>
      <c r="E753" s="625">
        <v>2.4621999999999999E-5</v>
      </c>
      <c r="F753" s="625">
        <v>2.6396700000000001E-5</v>
      </c>
      <c r="G753" s="625">
        <v>2.9579700000000001E-5</v>
      </c>
      <c r="H753" s="625">
        <v>3.1472500000000001E-5</v>
      </c>
      <c r="I753" s="625">
        <v>3.7417399999999999E-5</v>
      </c>
      <c r="J753" s="625">
        <v>3.5905999999999998E-5</v>
      </c>
      <c r="K753" s="625">
        <v>3.4100799999999997E-5</v>
      </c>
      <c r="L753" s="625">
        <v>3.3162399999999999E-5</v>
      </c>
      <c r="M753" s="625">
        <v>3.2395899999999999E-5</v>
      </c>
      <c r="N753" s="625">
        <v>3.1658000000000001E-5</v>
      </c>
      <c r="O753" s="625">
        <v>3.0947800000000002E-5</v>
      </c>
      <c r="P753" s="625">
        <v>3.03549E-5</v>
      </c>
      <c r="Q753" s="625">
        <v>2.9781000000000002E-5</v>
      </c>
      <c r="R753" s="625">
        <v>2.9224899999999999E-5</v>
      </c>
      <c r="S753" s="625">
        <v>2.8770400000000002E-5</v>
      </c>
      <c r="T753" s="625">
        <v>2.8326500000000001E-5</v>
      </c>
      <c r="U753" s="625">
        <v>2.7891299999999998E-5</v>
      </c>
      <c r="V753" s="625">
        <v>2.7512400000000001E-5</v>
      </c>
      <c r="W753" s="625">
        <v>2.7135E-5</v>
      </c>
      <c r="X753" s="625">
        <v>2.67395E-5</v>
      </c>
      <c r="Y753" s="625">
        <v>2.6624299999999999E-5</v>
      </c>
      <c r="Z753" s="142" t="s">
        <v>1675</v>
      </c>
    </row>
    <row r="754" spans="1:26">
      <c r="A754" t="s">
        <v>1311</v>
      </c>
      <c r="B754" t="s">
        <v>1278</v>
      </c>
      <c r="C754" t="s">
        <v>1399</v>
      </c>
      <c r="D754" t="s">
        <v>1681</v>
      </c>
      <c r="E754" s="625">
        <v>1.9029200000000001E-5</v>
      </c>
      <c r="F754" s="625">
        <v>1.8675E-5</v>
      </c>
      <c r="G754" s="625">
        <v>2.0372599999999999E-5</v>
      </c>
      <c r="H754" s="625">
        <v>2.05615E-5</v>
      </c>
      <c r="I754" s="625">
        <v>2.4445400000000001E-5</v>
      </c>
      <c r="J754" s="625">
        <v>2.3458000000000001E-5</v>
      </c>
      <c r="K754" s="625">
        <v>2.22786E-5</v>
      </c>
      <c r="L754" s="625">
        <v>2.1665600000000001E-5</v>
      </c>
      <c r="M754" s="625">
        <v>2.1164800000000001E-5</v>
      </c>
      <c r="N754" s="625">
        <v>2.0682700000000001E-5</v>
      </c>
      <c r="O754" s="625">
        <v>2.02187E-5</v>
      </c>
      <c r="P754" s="625">
        <v>1.9831400000000001E-5</v>
      </c>
      <c r="Q754" s="625">
        <v>1.9456399999999999E-5</v>
      </c>
      <c r="R754" s="625">
        <v>1.9093099999999999E-5</v>
      </c>
      <c r="S754" s="625">
        <v>1.8796200000000001E-5</v>
      </c>
      <c r="T754" s="625">
        <v>1.8506099999999999E-5</v>
      </c>
      <c r="U754" s="625">
        <v>1.8221899999999999E-5</v>
      </c>
      <c r="V754" s="625">
        <v>1.7974299999999998E-5</v>
      </c>
      <c r="W754" s="625">
        <v>1.77277E-5</v>
      </c>
      <c r="X754" s="625">
        <v>1.7469399999999999E-5</v>
      </c>
      <c r="Y754" s="625">
        <v>1.73941E-5</v>
      </c>
      <c r="Z754" s="142" t="s">
        <v>1675</v>
      </c>
    </row>
    <row r="755" spans="1:26">
      <c r="A755" t="s">
        <v>1311</v>
      </c>
      <c r="B755" t="s">
        <v>1278</v>
      </c>
      <c r="C755" t="s">
        <v>1399</v>
      </c>
      <c r="D755" t="s">
        <v>1680</v>
      </c>
      <c r="E755">
        <v>3.3191399999999999E-3</v>
      </c>
      <c r="F755">
        <v>3.2832400000000002E-3</v>
      </c>
      <c r="G755">
        <v>3.5747299999999999E-3</v>
      </c>
      <c r="H755">
        <v>3.5947900000000001E-3</v>
      </c>
      <c r="I755">
        <v>4.2639000000000002E-3</v>
      </c>
      <c r="J755">
        <v>4.0916700000000004E-3</v>
      </c>
      <c r="K755">
        <v>3.88595E-3</v>
      </c>
      <c r="L755">
        <v>3.7790200000000001E-3</v>
      </c>
      <c r="M755">
        <v>3.6916700000000002E-3</v>
      </c>
      <c r="N755">
        <v>3.6075899999999999E-3</v>
      </c>
      <c r="O755">
        <v>3.5266500000000001E-3</v>
      </c>
      <c r="P755">
        <v>3.4590900000000002E-3</v>
      </c>
      <c r="Q755">
        <v>3.39369E-3</v>
      </c>
      <c r="R755">
        <v>3.3303199999999999E-3</v>
      </c>
      <c r="S755">
        <v>3.27853E-3</v>
      </c>
      <c r="T755">
        <v>3.2279399999999999E-3</v>
      </c>
      <c r="U755">
        <v>3.1783499999999999E-3</v>
      </c>
      <c r="V755">
        <v>3.13518E-3</v>
      </c>
      <c r="W755">
        <v>3.09216E-3</v>
      </c>
      <c r="X755">
        <v>3.0470900000000001E-3</v>
      </c>
      <c r="Y755">
        <v>3.03396E-3</v>
      </c>
      <c r="Z755" s="142" t="s">
        <v>1675</v>
      </c>
    </row>
    <row r="756" spans="1:26">
      <c r="A756" t="s">
        <v>1311</v>
      </c>
      <c r="B756" t="s">
        <v>1278</v>
      </c>
      <c r="C756" t="s">
        <v>1399</v>
      </c>
      <c r="D756" t="s">
        <v>1679</v>
      </c>
      <c r="E756">
        <v>6.4619899999999999E-3</v>
      </c>
      <c r="F756">
        <v>1.8942799999999999E-3</v>
      </c>
      <c r="G756">
        <v>1.92469E-3</v>
      </c>
      <c r="H756">
        <v>2.2803200000000002E-3</v>
      </c>
      <c r="I756">
        <v>7.3363600000000001E-3</v>
      </c>
      <c r="J756">
        <v>7.0400300000000001E-3</v>
      </c>
      <c r="K756">
        <v>6.6860799999999996E-3</v>
      </c>
      <c r="L756">
        <v>6.5020900000000003E-3</v>
      </c>
      <c r="M756">
        <v>6.3518000000000003E-3</v>
      </c>
      <c r="N756">
        <v>6.2071299999999999E-3</v>
      </c>
      <c r="O756">
        <v>6.0678700000000004E-3</v>
      </c>
      <c r="P756">
        <v>5.9516300000000003E-3</v>
      </c>
      <c r="Q756">
        <v>5.8390999999999998E-3</v>
      </c>
      <c r="R756">
        <v>5.7300700000000003E-3</v>
      </c>
      <c r="S756">
        <v>5.6409499999999996E-3</v>
      </c>
      <c r="T756">
        <v>5.5539099999999996E-3</v>
      </c>
      <c r="U756">
        <v>5.4685999999999997E-3</v>
      </c>
      <c r="V756">
        <v>5.3943100000000003E-3</v>
      </c>
      <c r="W756">
        <v>5.3203E-3</v>
      </c>
      <c r="X756">
        <v>5.24276E-3</v>
      </c>
      <c r="Y756">
        <v>5.2201699999999997E-3</v>
      </c>
      <c r="Z756" s="142" t="s">
        <v>1675</v>
      </c>
    </row>
    <row r="757" spans="1:26">
      <c r="A757" t="s">
        <v>1311</v>
      </c>
      <c r="B757" t="s">
        <v>1278</v>
      </c>
      <c r="C757" t="s">
        <v>1399</v>
      </c>
      <c r="D757" t="s">
        <v>1678</v>
      </c>
      <c r="E757">
        <v>1.86367E-3</v>
      </c>
      <c r="F757">
        <v>1.84187E-3</v>
      </c>
      <c r="G757">
        <v>2.0092999999999999E-3</v>
      </c>
      <c r="H757">
        <v>1.99365E-3</v>
      </c>
      <c r="I757">
        <v>2.3440599999999998E-3</v>
      </c>
      <c r="J757">
        <v>2.2493700000000001E-3</v>
      </c>
      <c r="K757">
        <v>2.1362799999999999E-3</v>
      </c>
      <c r="L757">
        <v>2.0774999999999999E-3</v>
      </c>
      <c r="M757">
        <v>2.0294800000000002E-3</v>
      </c>
      <c r="N757">
        <v>1.9832500000000002E-3</v>
      </c>
      <c r="O757">
        <v>1.9387600000000001E-3</v>
      </c>
      <c r="P757">
        <v>1.9016199999999999E-3</v>
      </c>
      <c r="Q757">
        <v>1.8656600000000001E-3</v>
      </c>
      <c r="R757">
        <v>1.8308199999999999E-3</v>
      </c>
      <c r="S757">
        <v>1.8023500000000001E-3</v>
      </c>
      <c r="T757">
        <v>1.77454E-3</v>
      </c>
      <c r="U757">
        <v>1.7472799999999999E-3</v>
      </c>
      <c r="V757">
        <v>1.7235499999999999E-3</v>
      </c>
      <c r="W757">
        <v>1.6999000000000001E-3</v>
      </c>
      <c r="X757">
        <v>1.67512E-3</v>
      </c>
      <c r="Y757">
        <v>1.6679100000000001E-3</v>
      </c>
      <c r="Z757" s="142" t="s">
        <v>1675</v>
      </c>
    </row>
    <row r="758" spans="1:26">
      <c r="A758" t="s">
        <v>1311</v>
      </c>
      <c r="B758" t="s">
        <v>1278</v>
      </c>
      <c r="C758" t="s">
        <v>1399</v>
      </c>
      <c r="D758" t="s">
        <v>1676</v>
      </c>
      <c r="E758">
        <v>5.3946000000000003E-3</v>
      </c>
      <c r="F758">
        <v>5.2941799999999999E-3</v>
      </c>
      <c r="G758">
        <v>5.7754399999999997E-3</v>
      </c>
      <c r="H758">
        <v>5.82899E-3</v>
      </c>
      <c r="I758">
        <v>6.9300500000000001E-3</v>
      </c>
      <c r="J758">
        <v>6.6501199999999998E-3</v>
      </c>
      <c r="K758">
        <v>6.31578E-3</v>
      </c>
      <c r="L758">
        <v>6.14198E-3</v>
      </c>
      <c r="M758">
        <v>6.0000100000000001E-3</v>
      </c>
      <c r="N758">
        <v>5.8633599999999998E-3</v>
      </c>
      <c r="O758">
        <v>5.7318100000000004E-3</v>
      </c>
      <c r="P758">
        <v>5.6220100000000002E-3</v>
      </c>
      <c r="Q758">
        <v>5.5157100000000001E-3</v>
      </c>
      <c r="R758">
        <v>5.4127100000000003E-3</v>
      </c>
      <c r="S758">
        <v>5.3285399999999997E-3</v>
      </c>
      <c r="T758">
        <v>5.2463199999999996E-3</v>
      </c>
      <c r="U758">
        <v>5.1657300000000003E-3</v>
      </c>
      <c r="V758">
        <v>5.0955599999999998E-3</v>
      </c>
      <c r="W758">
        <v>5.0256500000000004E-3</v>
      </c>
      <c r="X758">
        <v>4.9524E-3</v>
      </c>
      <c r="Y758">
        <v>4.9310500000000002E-3</v>
      </c>
      <c r="Z758" s="142" t="s">
        <v>1675</v>
      </c>
    </row>
    <row r="759" spans="1:26">
      <c r="A759" t="s">
        <v>1311</v>
      </c>
      <c r="B759" t="s">
        <v>1278</v>
      </c>
      <c r="C759" t="s">
        <v>1398</v>
      </c>
      <c r="D759" t="s">
        <v>1690</v>
      </c>
      <c r="E759">
        <v>1.3471100000000001E-3</v>
      </c>
      <c r="F759">
        <v>1.3292E-3</v>
      </c>
      <c r="G759">
        <v>1.4486200000000001E-3</v>
      </c>
      <c r="H759">
        <v>1.45984E-3</v>
      </c>
      <c r="I759">
        <v>1.73446E-3</v>
      </c>
      <c r="J759">
        <v>1.6681700000000001E-3</v>
      </c>
      <c r="K759">
        <v>1.5887200000000001E-3</v>
      </c>
      <c r="L759">
        <v>1.5443200000000001E-3</v>
      </c>
      <c r="M759">
        <v>1.5079200000000001E-3</v>
      </c>
      <c r="N759">
        <v>1.47288E-3</v>
      </c>
      <c r="O759">
        <v>1.4391499999999999E-3</v>
      </c>
      <c r="P759">
        <v>1.4109299999999999E-3</v>
      </c>
      <c r="Q759">
        <v>1.38367E-3</v>
      </c>
      <c r="R759">
        <v>1.3573599999999999E-3</v>
      </c>
      <c r="S759">
        <v>1.3360100000000001E-3</v>
      </c>
      <c r="T759">
        <v>1.3154499999999999E-3</v>
      </c>
      <c r="U759">
        <v>1.2957299999999999E-3</v>
      </c>
      <c r="V759">
        <v>1.27921E-3</v>
      </c>
      <c r="W759">
        <v>1.26348E-3</v>
      </c>
      <c r="X759">
        <v>1.24807E-3</v>
      </c>
      <c r="Y759">
        <v>1.2411200000000001E-3</v>
      </c>
      <c r="Z759" s="142" t="s">
        <v>1675</v>
      </c>
    </row>
    <row r="760" spans="1:26">
      <c r="A760" t="s">
        <v>1311</v>
      </c>
      <c r="B760" t="s">
        <v>1278</v>
      </c>
      <c r="C760" t="s">
        <v>1398</v>
      </c>
      <c r="D760" t="s">
        <v>1689</v>
      </c>
      <c r="E760" s="625">
        <v>6.5880599999999995E-4</v>
      </c>
      <c r="F760" s="625">
        <v>6.50711E-4</v>
      </c>
      <c r="G760" s="625">
        <v>7.0778499999999995E-4</v>
      </c>
      <c r="H760" s="625">
        <v>7.1066E-4</v>
      </c>
      <c r="I760" s="625">
        <v>8.4238599999999998E-4</v>
      </c>
      <c r="J760" s="625">
        <v>8.10189E-4</v>
      </c>
      <c r="K760" s="625">
        <v>7.7160100000000001E-4</v>
      </c>
      <c r="L760" s="625">
        <v>7.5003799999999996E-4</v>
      </c>
      <c r="M760" s="625">
        <v>7.3236099999999995E-4</v>
      </c>
      <c r="N760" s="625">
        <v>7.1534099999999998E-4</v>
      </c>
      <c r="O760" s="625">
        <v>6.9896100000000001E-4</v>
      </c>
      <c r="P760" s="625">
        <v>6.8525499999999996E-4</v>
      </c>
      <c r="Q760" s="625">
        <v>6.7201499999999998E-4</v>
      </c>
      <c r="R760" s="625">
        <v>6.5923800000000003E-4</v>
      </c>
      <c r="S760" s="625">
        <v>6.4886700000000002E-4</v>
      </c>
      <c r="T760" s="625">
        <v>6.3888300000000003E-4</v>
      </c>
      <c r="U760" s="625">
        <v>6.2930600000000005E-4</v>
      </c>
      <c r="V760" s="625">
        <v>6.2127999999999999E-4</v>
      </c>
      <c r="W760" s="625">
        <v>6.1363900000000002E-4</v>
      </c>
      <c r="X760" s="625">
        <v>6.0615799999999998E-4</v>
      </c>
      <c r="Y760" s="625">
        <v>6.0278299999999996E-4</v>
      </c>
      <c r="Z760" s="142" t="s">
        <v>1675</v>
      </c>
    </row>
    <row r="761" spans="1:26">
      <c r="A761" t="s">
        <v>1311</v>
      </c>
      <c r="B761" t="s">
        <v>1278</v>
      </c>
      <c r="C761" t="s">
        <v>1398</v>
      </c>
      <c r="D761" t="s">
        <v>1688</v>
      </c>
      <c r="E761">
        <v>8.2268400000000005E-2</v>
      </c>
      <c r="F761">
        <v>8.0108200000000004E-2</v>
      </c>
      <c r="G761">
        <v>8.7441400000000002E-2</v>
      </c>
      <c r="H761">
        <v>8.8372500000000007E-2</v>
      </c>
      <c r="I761">
        <v>0.10519199999999999</v>
      </c>
      <c r="J761">
        <v>0.101171</v>
      </c>
      <c r="K761">
        <v>9.6352599999999997E-2</v>
      </c>
      <c r="L761">
        <v>9.3659900000000004E-2</v>
      </c>
      <c r="M761">
        <v>9.1452599999999995E-2</v>
      </c>
      <c r="N761">
        <v>8.9327299999999998E-2</v>
      </c>
      <c r="O761">
        <v>8.7281800000000007E-2</v>
      </c>
      <c r="P761">
        <v>8.5570300000000002E-2</v>
      </c>
      <c r="Q761">
        <v>8.3917000000000005E-2</v>
      </c>
      <c r="R761">
        <v>8.2321400000000003E-2</v>
      </c>
      <c r="S761">
        <v>8.1026399999999998E-2</v>
      </c>
      <c r="T761">
        <v>7.9779600000000006E-2</v>
      </c>
      <c r="U761">
        <v>7.8583799999999995E-2</v>
      </c>
      <c r="V761">
        <v>7.7581499999999998E-2</v>
      </c>
      <c r="W761">
        <v>7.6627299999999995E-2</v>
      </c>
      <c r="X761">
        <v>7.5693099999999999E-2</v>
      </c>
      <c r="Y761">
        <v>7.52718E-2</v>
      </c>
      <c r="Z761" s="142" t="s">
        <v>1675</v>
      </c>
    </row>
    <row r="762" spans="1:26">
      <c r="A762" t="s">
        <v>1311</v>
      </c>
      <c r="B762" t="s">
        <v>1278</v>
      </c>
      <c r="C762" t="s">
        <v>1398</v>
      </c>
      <c r="D762" t="s">
        <v>1682</v>
      </c>
      <c r="E762" s="625">
        <v>2.45589E-5</v>
      </c>
      <c r="F762" s="625">
        <v>2.6288400000000001E-5</v>
      </c>
      <c r="G762" s="625">
        <v>2.9429800000000001E-5</v>
      </c>
      <c r="H762" s="625">
        <v>3.1265500000000001E-5</v>
      </c>
      <c r="I762" s="625">
        <v>3.7147100000000002E-5</v>
      </c>
      <c r="J762" s="625">
        <v>3.5727299999999999E-5</v>
      </c>
      <c r="K762" s="625">
        <v>3.4025700000000002E-5</v>
      </c>
      <c r="L762" s="625">
        <v>3.3074799999999997E-5</v>
      </c>
      <c r="M762" s="625">
        <v>3.2295300000000002E-5</v>
      </c>
      <c r="N762" s="625">
        <v>3.1544700000000003E-5</v>
      </c>
      <c r="O762" s="625">
        <v>3.0822399999999998E-5</v>
      </c>
      <c r="P762" s="625">
        <v>3.0218000000000001E-5</v>
      </c>
      <c r="Q762" s="625">
        <v>2.9634200000000002E-5</v>
      </c>
      <c r="R762" s="625">
        <v>2.9070699999999999E-5</v>
      </c>
      <c r="S762" s="625">
        <v>2.86134E-5</v>
      </c>
      <c r="T762" s="625">
        <v>2.81731E-5</v>
      </c>
      <c r="U762" s="625">
        <v>2.7750799999999999E-5</v>
      </c>
      <c r="V762" s="625">
        <v>2.7396899999999999E-5</v>
      </c>
      <c r="W762" s="625">
        <v>2.7059900000000002E-5</v>
      </c>
      <c r="X762" s="625">
        <v>2.673E-5</v>
      </c>
      <c r="Y762" s="625">
        <v>2.6581199999999999E-5</v>
      </c>
      <c r="Z762" s="142" t="s">
        <v>1675</v>
      </c>
    </row>
    <row r="763" spans="1:26">
      <c r="A763" t="s">
        <v>1311</v>
      </c>
      <c r="B763" t="s">
        <v>1278</v>
      </c>
      <c r="C763" t="s">
        <v>1398</v>
      </c>
      <c r="D763" t="s">
        <v>1681</v>
      </c>
      <c r="E763" s="625">
        <v>1.8980399999999999E-5</v>
      </c>
      <c r="F763" s="625">
        <v>1.8598300000000001E-5</v>
      </c>
      <c r="G763" s="625">
        <v>2.0269299999999999E-5</v>
      </c>
      <c r="H763" s="625">
        <v>2.0426300000000001E-5</v>
      </c>
      <c r="I763" s="625">
        <v>2.42688E-5</v>
      </c>
      <c r="J763" s="625">
        <v>2.3341199999999999E-5</v>
      </c>
      <c r="K763" s="625">
        <v>2.2229500000000001E-5</v>
      </c>
      <c r="L763" s="625">
        <v>2.1608300000000001E-5</v>
      </c>
      <c r="M763" s="625">
        <v>2.1098999999999999E-5</v>
      </c>
      <c r="N763" s="625">
        <v>2.0608700000000001E-5</v>
      </c>
      <c r="O763" s="625">
        <v>2.01368E-5</v>
      </c>
      <c r="P763" s="625">
        <v>1.9741900000000002E-5</v>
      </c>
      <c r="Q763" s="625">
        <v>1.9360499999999999E-5</v>
      </c>
      <c r="R763" s="625">
        <v>1.8992400000000001E-5</v>
      </c>
      <c r="S763" s="625">
        <v>1.86936E-5</v>
      </c>
      <c r="T763" s="625">
        <v>1.8406E-5</v>
      </c>
      <c r="U763" s="625">
        <v>1.8130100000000001E-5</v>
      </c>
      <c r="V763" s="625">
        <v>1.7898799999999999E-5</v>
      </c>
      <c r="W763" s="625">
        <v>1.7678700000000001E-5</v>
      </c>
      <c r="X763" s="625">
        <v>1.7463199999999999E-5</v>
      </c>
      <c r="Y763" s="625">
        <v>1.7365999999999999E-5</v>
      </c>
      <c r="Z763" s="142" t="s">
        <v>1675</v>
      </c>
    </row>
    <row r="764" spans="1:26">
      <c r="A764" t="s">
        <v>1311</v>
      </c>
      <c r="B764" t="s">
        <v>1278</v>
      </c>
      <c r="C764" t="s">
        <v>1398</v>
      </c>
      <c r="D764" t="s">
        <v>1680</v>
      </c>
      <c r="E764">
        <v>3.3106199999999998E-3</v>
      </c>
      <c r="F764">
        <v>3.26976E-3</v>
      </c>
      <c r="G764">
        <v>3.55661E-3</v>
      </c>
      <c r="H764">
        <v>3.5711499999999999E-3</v>
      </c>
      <c r="I764">
        <v>4.2330900000000001E-3</v>
      </c>
      <c r="J764">
        <v>4.0712999999999999E-3</v>
      </c>
      <c r="K764">
        <v>3.8773900000000001E-3</v>
      </c>
      <c r="L764">
        <v>3.76903E-3</v>
      </c>
      <c r="M764">
        <v>3.6801999999999998E-3</v>
      </c>
      <c r="N764">
        <v>3.5946799999999998E-3</v>
      </c>
      <c r="O764">
        <v>3.51236E-3</v>
      </c>
      <c r="P764">
        <v>3.44349E-3</v>
      </c>
      <c r="Q764">
        <v>3.37696E-3</v>
      </c>
      <c r="R764">
        <v>3.3127500000000002E-3</v>
      </c>
      <c r="S764">
        <v>3.26064E-3</v>
      </c>
      <c r="T764">
        <v>3.21046E-3</v>
      </c>
      <c r="U764">
        <v>3.16234E-3</v>
      </c>
      <c r="V764">
        <v>3.1220000000000002E-3</v>
      </c>
      <c r="W764">
        <v>3.0836100000000001E-3</v>
      </c>
      <c r="X764">
        <v>3.04601E-3</v>
      </c>
      <c r="Y764">
        <v>3.0290600000000001E-3</v>
      </c>
      <c r="Z764" s="142" t="s">
        <v>1675</v>
      </c>
    </row>
    <row r="765" spans="1:26">
      <c r="A765" t="s">
        <v>1311</v>
      </c>
      <c r="B765" t="s">
        <v>1278</v>
      </c>
      <c r="C765" t="s">
        <v>1398</v>
      </c>
      <c r="D765" t="s">
        <v>1679</v>
      </c>
      <c r="E765">
        <v>6.4454100000000004E-3</v>
      </c>
      <c r="F765">
        <v>1.8865100000000001E-3</v>
      </c>
      <c r="G765">
        <v>1.91493E-3</v>
      </c>
      <c r="H765">
        <v>2.2653299999999999E-3</v>
      </c>
      <c r="I765">
        <v>7.28336E-3</v>
      </c>
      <c r="J765">
        <v>7.0049800000000001E-3</v>
      </c>
      <c r="K765">
        <v>6.6713400000000004E-3</v>
      </c>
      <c r="L765">
        <v>6.48491E-3</v>
      </c>
      <c r="M765">
        <v>6.3320700000000004E-3</v>
      </c>
      <c r="N765">
        <v>6.18492E-3</v>
      </c>
      <c r="O765">
        <v>6.0432899999999998E-3</v>
      </c>
      <c r="P765">
        <v>5.9247900000000001E-3</v>
      </c>
      <c r="Q765">
        <v>5.8103199999999999E-3</v>
      </c>
      <c r="R765">
        <v>5.6998400000000003E-3</v>
      </c>
      <c r="S765">
        <v>5.6101800000000002E-3</v>
      </c>
      <c r="T765">
        <v>5.5238500000000003E-3</v>
      </c>
      <c r="U765">
        <v>5.4410500000000002E-3</v>
      </c>
      <c r="V765">
        <v>5.3716500000000004E-3</v>
      </c>
      <c r="W765">
        <v>5.3055899999999998E-3</v>
      </c>
      <c r="X765">
        <v>5.2408999999999997E-3</v>
      </c>
      <c r="Y765">
        <v>5.2117300000000004E-3</v>
      </c>
      <c r="Z765" s="142" t="s">
        <v>1675</v>
      </c>
    </row>
    <row r="766" spans="1:26">
      <c r="A766" t="s">
        <v>1311</v>
      </c>
      <c r="B766" t="s">
        <v>1278</v>
      </c>
      <c r="C766" t="s">
        <v>1398</v>
      </c>
      <c r="D766" t="s">
        <v>1678</v>
      </c>
      <c r="E766">
        <v>1.85889E-3</v>
      </c>
      <c r="F766">
        <v>1.83431E-3</v>
      </c>
      <c r="G766">
        <v>1.9991200000000001E-3</v>
      </c>
      <c r="H766">
        <v>1.9805399999999998E-3</v>
      </c>
      <c r="I766">
        <v>2.3271199999999998E-3</v>
      </c>
      <c r="J766">
        <v>2.2381800000000002E-3</v>
      </c>
      <c r="K766">
        <v>2.1315800000000001E-3</v>
      </c>
      <c r="L766">
        <v>2.07201E-3</v>
      </c>
      <c r="M766">
        <v>2.0231699999999999E-3</v>
      </c>
      <c r="N766">
        <v>1.9761599999999998E-3</v>
      </c>
      <c r="O766">
        <v>1.9308999999999999E-3</v>
      </c>
      <c r="P766">
        <v>1.8930399999999999E-3</v>
      </c>
      <c r="Q766">
        <v>1.85647E-3</v>
      </c>
      <c r="R766">
        <v>1.82117E-3</v>
      </c>
      <c r="S766">
        <v>1.7925199999999999E-3</v>
      </c>
      <c r="T766">
        <v>1.76494E-3</v>
      </c>
      <c r="U766">
        <v>1.7384799999999999E-3</v>
      </c>
      <c r="V766">
        <v>1.71631E-3</v>
      </c>
      <c r="W766">
        <v>1.6952E-3</v>
      </c>
      <c r="X766">
        <v>1.67453E-3</v>
      </c>
      <c r="Y766">
        <v>1.6652100000000001E-3</v>
      </c>
      <c r="Z766" s="142" t="s">
        <v>1675</v>
      </c>
    </row>
    <row r="767" spans="1:26">
      <c r="A767" t="s">
        <v>1311</v>
      </c>
      <c r="B767" t="s">
        <v>1278</v>
      </c>
      <c r="C767" t="s">
        <v>1398</v>
      </c>
      <c r="D767" t="s">
        <v>1676</v>
      </c>
      <c r="E767">
        <v>5.3807500000000001E-3</v>
      </c>
      <c r="F767">
        <v>5.2724499999999997E-3</v>
      </c>
      <c r="G767">
        <v>5.7461600000000002E-3</v>
      </c>
      <c r="H767">
        <v>5.7906499999999996E-3</v>
      </c>
      <c r="I767">
        <v>6.8799799999999999E-3</v>
      </c>
      <c r="J767">
        <v>6.6170200000000004E-3</v>
      </c>
      <c r="K767">
        <v>6.3018600000000003E-3</v>
      </c>
      <c r="L767">
        <v>6.1257500000000001E-3</v>
      </c>
      <c r="M767">
        <v>5.9813799999999997E-3</v>
      </c>
      <c r="N767">
        <v>5.8423700000000004E-3</v>
      </c>
      <c r="O767">
        <v>5.7085900000000004E-3</v>
      </c>
      <c r="P767">
        <v>5.5966499999999999E-3</v>
      </c>
      <c r="Q767">
        <v>5.4885200000000002E-3</v>
      </c>
      <c r="R767">
        <v>5.3841599999999998E-3</v>
      </c>
      <c r="S767">
        <v>5.2994599999999998E-3</v>
      </c>
      <c r="T767">
        <v>5.21792E-3</v>
      </c>
      <c r="U767">
        <v>5.1396999999999997E-3</v>
      </c>
      <c r="V767">
        <v>5.0741500000000004E-3</v>
      </c>
      <c r="W767">
        <v>5.0117399999999998E-3</v>
      </c>
      <c r="X767">
        <v>4.9506400000000001E-3</v>
      </c>
      <c r="Y767">
        <v>4.9230799999999998E-3</v>
      </c>
      <c r="Z767" s="142" t="s">
        <v>1675</v>
      </c>
    </row>
    <row r="768" spans="1:26">
      <c r="A768" t="s">
        <v>1311</v>
      </c>
      <c r="B768" t="s">
        <v>1278</v>
      </c>
      <c r="C768" t="s">
        <v>1397</v>
      </c>
      <c r="D768" t="s">
        <v>1690</v>
      </c>
      <c r="E768">
        <v>1.3441200000000001E-3</v>
      </c>
      <c r="F768">
        <v>1.32346E-3</v>
      </c>
      <c r="G768">
        <v>1.44209E-3</v>
      </c>
      <c r="H768">
        <v>1.44987E-3</v>
      </c>
      <c r="I768">
        <v>1.7212600000000001E-3</v>
      </c>
      <c r="J768">
        <v>1.65939E-3</v>
      </c>
      <c r="K768">
        <v>1.5849099999999999E-3</v>
      </c>
      <c r="L768">
        <v>1.53984E-3</v>
      </c>
      <c r="M768">
        <v>1.50274E-3</v>
      </c>
      <c r="N768">
        <v>1.4669800000000001E-3</v>
      </c>
      <c r="O768">
        <v>1.4325399999999999E-3</v>
      </c>
      <c r="P768">
        <v>1.40361E-3</v>
      </c>
      <c r="Q768">
        <v>1.3756899999999999E-3</v>
      </c>
      <c r="R768">
        <v>1.3487900000000001E-3</v>
      </c>
      <c r="S768">
        <v>1.3270300000000001E-3</v>
      </c>
      <c r="T768">
        <v>1.3063199999999999E-3</v>
      </c>
      <c r="U768">
        <v>1.28684E-3</v>
      </c>
      <c r="V768">
        <v>1.27107E-3</v>
      </c>
      <c r="W768">
        <v>1.2568099999999999E-3</v>
      </c>
      <c r="X768">
        <v>1.24416E-3</v>
      </c>
      <c r="Y768">
        <v>1.23818E-3</v>
      </c>
      <c r="Z768" s="142" t="s">
        <v>1675</v>
      </c>
    </row>
    <row r="769" spans="1:26">
      <c r="A769" t="s">
        <v>1311</v>
      </c>
      <c r="B769" t="s">
        <v>1278</v>
      </c>
      <c r="C769" t="s">
        <v>1397</v>
      </c>
      <c r="D769" t="s">
        <v>1689</v>
      </c>
      <c r="E769" s="625">
        <v>6.5733999999999996E-4</v>
      </c>
      <c r="F769" s="625">
        <v>6.47902E-4</v>
      </c>
      <c r="G769" s="625">
        <v>7.0459400000000001E-4</v>
      </c>
      <c r="H769" s="625">
        <v>7.05805E-4</v>
      </c>
      <c r="I769" s="625">
        <v>8.3597299999999995E-4</v>
      </c>
      <c r="J769" s="625">
        <v>8.0592399999999996E-4</v>
      </c>
      <c r="K769" s="625">
        <v>7.6975399999999999E-4</v>
      </c>
      <c r="L769" s="625">
        <v>7.4786399999999999E-4</v>
      </c>
      <c r="M769" s="625">
        <v>7.2984199999999997E-4</v>
      </c>
      <c r="N769" s="625">
        <v>7.1247499999999996E-4</v>
      </c>
      <c r="O769" s="625">
        <v>6.95752E-4</v>
      </c>
      <c r="P769" s="625">
        <v>6.8170000000000004E-4</v>
      </c>
      <c r="Q769" s="625">
        <v>6.6813699999999996E-4</v>
      </c>
      <c r="R769" s="625">
        <v>6.5507599999999999E-4</v>
      </c>
      <c r="S769" s="625">
        <v>6.4450599999999999E-4</v>
      </c>
      <c r="T769" s="625">
        <v>6.3444800000000002E-4</v>
      </c>
      <c r="U769" s="625">
        <v>6.2498700000000003E-4</v>
      </c>
      <c r="V769" s="625">
        <v>6.1733000000000003E-4</v>
      </c>
      <c r="W769" s="625">
        <v>6.10401E-4</v>
      </c>
      <c r="X769" s="625">
        <v>6.0426000000000002E-4</v>
      </c>
      <c r="Y769" s="625">
        <v>6.01353E-4</v>
      </c>
      <c r="Z769" s="142" t="s">
        <v>1675</v>
      </c>
    </row>
    <row r="770" spans="1:26">
      <c r="A770" t="s">
        <v>1311</v>
      </c>
      <c r="B770" t="s">
        <v>1278</v>
      </c>
      <c r="C770" t="s">
        <v>1397</v>
      </c>
      <c r="D770" t="s">
        <v>1688</v>
      </c>
      <c r="E770">
        <v>8.2085199999999997E-2</v>
      </c>
      <c r="F770">
        <v>7.9762399999999997E-2</v>
      </c>
      <c r="G770">
        <v>8.7047200000000005E-2</v>
      </c>
      <c r="H770">
        <v>8.7768700000000005E-2</v>
      </c>
      <c r="I770">
        <v>0.104391</v>
      </c>
      <c r="J770">
        <v>0.10063900000000001</v>
      </c>
      <c r="K770">
        <v>9.6121899999999996E-2</v>
      </c>
      <c r="L770">
        <v>9.3388499999999999E-2</v>
      </c>
      <c r="M770">
        <v>9.11381E-2</v>
      </c>
      <c r="N770">
        <v>8.8969400000000004E-2</v>
      </c>
      <c r="O770">
        <v>8.6881E-2</v>
      </c>
      <c r="P770">
        <v>8.5126400000000005E-2</v>
      </c>
      <c r="Q770">
        <v>8.3432699999999999E-2</v>
      </c>
      <c r="R770">
        <v>8.1801700000000005E-2</v>
      </c>
      <c r="S770">
        <v>8.0481800000000006E-2</v>
      </c>
      <c r="T770">
        <v>7.9225799999999999E-2</v>
      </c>
      <c r="U770">
        <v>7.80444E-2</v>
      </c>
      <c r="V770">
        <v>7.7088199999999996E-2</v>
      </c>
      <c r="W770">
        <v>7.6222999999999999E-2</v>
      </c>
      <c r="X770">
        <v>7.5456200000000001E-2</v>
      </c>
      <c r="Y770">
        <v>7.5093199999999999E-2</v>
      </c>
      <c r="Z770" s="142" t="s">
        <v>1675</v>
      </c>
    </row>
    <row r="771" spans="1:26">
      <c r="A771" t="s">
        <v>1311</v>
      </c>
      <c r="B771" t="s">
        <v>1278</v>
      </c>
      <c r="C771" t="s">
        <v>1397</v>
      </c>
      <c r="D771" t="s">
        <v>1682</v>
      </c>
      <c r="E771" s="625">
        <v>2.4504200000000002E-5</v>
      </c>
      <c r="F771" s="625">
        <v>2.6174899999999999E-5</v>
      </c>
      <c r="G771" s="625">
        <v>2.9297100000000001E-5</v>
      </c>
      <c r="H771" s="625">
        <v>3.10519E-5</v>
      </c>
      <c r="I771" s="625">
        <v>3.6864299999999999E-5</v>
      </c>
      <c r="J771" s="625">
        <v>3.55392E-5</v>
      </c>
      <c r="K771" s="625">
        <v>3.3944199999999999E-5</v>
      </c>
      <c r="L771" s="625">
        <v>3.2978899999999997E-5</v>
      </c>
      <c r="M771" s="625">
        <v>3.2184200000000003E-5</v>
      </c>
      <c r="N771" s="625">
        <v>3.1418399999999997E-5</v>
      </c>
      <c r="O771" s="625">
        <v>3.06809E-5</v>
      </c>
      <c r="P771" s="625">
        <v>3.0061199999999999E-5</v>
      </c>
      <c r="Q771" s="625">
        <v>2.9463099999999999E-5</v>
      </c>
      <c r="R771" s="625">
        <v>2.88872E-5</v>
      </c>
      <c r="S771" s="625">
        <v>2.8421100000000001E-5</v>
      </c>
      <c r="T771" s="625">
        <v>2.7977600000000001E-5</v>
      </c>
      <c r="U771" s="625">
        <v>2.7560400000000001E-5</v>
      </c>
      <c r="V771" s="625">
        <v>2.7222699999999999E-5</v>
      </c>
      <c r="W771" s="625">
        <v>2.69171E-5</v>
      </c>
      <c r="X771" s="625">
        <v>2.66464E-5</v>
      </c>
      <c r="Y771" s="625">
        <v>2.65182E-5</v>
      </c>
      <c r="Z771" s="142" t="s">
        <v>1675</v>
      </c>
    </row>
    <row r="772" spans="1:26">
      <c r="A772" t="s">
        <v>1311</v>
      </c>
      <c r="B772" t="s">
        <v>1278</v>
      </c>
      <c r="C772" t="s">
        <v>1397</v>
      </c>
      <c r="D772" t="s">
        <v>1681</v>
      </c>
      <c r="E772" s="625">
        <v>1.8938100000000001E-5</v>
      </c>
      <c r="F772" s="625">
        <v>1.8518100000000001E-5</v>
      </c>
      <c r="G772" s="625">
        <v>2.0177999999999999E-5</v>
      </c>
      <c r="H772" s="625">
        <v>2.02867E-5</v>
      </c>
      <c r="I772" s="625">
        <v>2.4084099999999999E-5</v>
      </c>
      <c r="J772" s="625">
        <v>2.3218400000000001E-5</v>
      </c>
      <c r="K772" s="625">
        <v>2.21763E-5</v>
      </c>
      <c r="L772" s="625">
        <v>2.1545699999999999E-5</v>
      </c>
      <c r="M772" s="625">
        <v>2.1026499999999999E-5</v>
      </c>
      <c r="N772" s="625">
        <v>2.05261E-5</v>
      </c>
      <c r="O772" s="625">
        <v>2.0044300000000001E-5</v>
      </c>
      <c r="P772" s="625">
        <v>1.9639500000000001E-5</v>
      </c>
      <c r="Q772" s="625">
        <v>1.9248800000000001E-5</v>
      </c>
      <c r="R772" s="625">
        <v>1.8872499999999999E-5</v>
      </c>
      <c r="S772" s="625">
        <v>1.8567999999999999E-5</v>
      </c>
      <c r="T772" s="625">
        <v>1.8278200000000001E-5</v>
      </c>
      <c r="U772" s="625">
        <v>1.8005599999999999E-5</v>
      </c>
      <c r="V772" s="625">
        <v>1.7785E-5</v>
      </c>
      <c r="W772" s="625">
        <v>1.7585399999999999E-5</v>
      </c>
      <c r="X772" s="625">
        <v>1.7408500000000001E-5</v>
      </c>
      <c r="Y772" s="625">
        <v>1.7324800000000001E-5</v>
      </c>
      <c r="Z772" s="142" t="s">
        <v>1675</v>
      </c>
    </row>
    <row r="773" spans="1:26">
      <c r="A773" t="s">
        <v>1311</v>
      </c>
      <c r="B773" t="s">
        <v>1278</v>
      </c>
      <c r="C773" t="s">
        <v>1397</v>
      </c>
      <c r="D773" t="s">
        <v>1680</v>
      </c>
      <c r="E773">
        <v>3.3032500000000002E-3</v>
      </c>
      <c r="F773">
        <v>3.2556500000000001E-3</v>
      </c>
      <c r="G773">
        <v>3.5405699999999998E-3</v>
      </c>
      <c r="H773">
        <v>3.54675E-3</v>
      </c>
      <c r="I773">
        <v>4.2008599999999998E-3</v>
      </c>
      <c r="J773">
        <v>4.0498699999999997E-3</v>
      </c>
      <c r="K773">
        <v>3.8681000000000002E-3</v>
      </c>
      <c r="L773">
        <v>3.7580999999999999E-3</v>
      </c>
      <c r="M773">
        <v>3.6675499999999999E-3</v>
      </c>
      <c r="N773">
        <v>3.58027E-3</v>
      </c>
      <c r="O773">
        <v>3.4962399999999999E-3</v>
      </c>
      <c r="P773">
        <v>3.4256199999999999E-3</v>
      </c>
      <c r="Q773">
        <v>3.35747E-3</v>
      </c>
      <c r="R773">
        <v>3.2918299999999999E-3</v>
      </c>
      <c r="S773">
        <v>3.2387200000000001E-3</v>
      </c>
      <c r="T773">
        <v>3.1881800000000001E-3</v>
      </c>
      <c r="U773">
        <v>3.1406400000000001E-3</v>
      </c>
      <c r="V773">
        <v>3.1021600000000001E-3</v>
      </c>
      <c r="W773">
        <v>3.06734E-3</v>
      </c>
      <c r="X773">
        <v>3.0364799999999998E-3</v>
      </c>
      <c r="Y773">
        <v>3.0218699999999999E-3</v>
      </c>
      <c r="Z773" s="142" t="s">
        <v>1675</v>
      </c>
    </row>
    <row r="774" spans="1:26">
      <c r="A774" t="s">
        <v>1311</v>
      </c>
      <c r="B774" t="s">
        <v>1278</v>
      </c>
      <c r="C774" t="s">
        <v>1397</v>
      </c>
      <c r="D774" t="s">
        <v>1679</v>
      </c>
      <c r="E774">
        <v>6.4310599999999997E-3</v>
      </c>
      <c r="F774">
        <v>1.8783700000000001E-3</v>
      </c>
      <c r="G774">
        <v>1.9063000000000001E-3</v>
      </c>
      <c r="H774">
        <v>2.2498499999999999E-3</v>
      </c>
      <c r="I774">
        <v>7.2279099999999997E-3</v>
      </c>
      <c r="J774">
        <v>6.9681099999999996E-3</v>
      </c>
      <c r="K774">
        <v>6.6553699999999999E-3</v>
      </c>
      <c r="L774">
        <v>6.4661099999999997E-3</v>
      </c>
      <c r="M774">
        <v>6.3102999999999996E-3</v>
      </c>
      <c r="N774">
        <v>6.1601399999999997E-3</v>
      </c>
      <c r="O774">
        <v>6.0155399999999998E-3</v>
      </c>
      <c r="P774">
        <v>5.8940499999999996E-3</v>
      </c>
      <c r="Q774">
        <v>5.7767799999999996E-3</v>
      </c>
      <c r="R774">
        <v>5.6638499999999998E-3</v>
      </c>
      <c r="S774">
        <v>5.5724700000000004E-3</v>
      </c>
      <c r="T774">
        <v>5.4854999999999999E-3</v>
      </c>
      <c r="U774">
        <v>5.4037099999999999E-3</v>
      </c>
      <c r="V774">
        <v>5.3375000000000002E-3</v>
      </c>
      <c r="W774">
        <v>5.2775900000000004E-3</v>
      </c>
      <c r="X774">
        <v>5.2245E-3</v>
      </c>
      <c r="Y774">
        <v>5.19937E-3</v>
      </c>
      <c r="Z774" s="142" t="s">
        <v>1675</v>
      </c>
    </row>
    <row r="775" spans="1:26">
      <c r="A775" t="s">
        <v>1311</v>
      </c>
      <c r="B775" t="s">
        <v>1278</v>
      </c>
      <c r="C775" t="s">
        <v>1397</v>
      </c>
      <c r="D775" t="s">
        <v>1678</v>
      </c>
      <c r="E775">
        <v>1.8547500000000001E-3</v>
      </c>
      <c r="F775">
        <v>1.82639E-3</v>
      </c>
      <c r="G775">
        <v>1.9901099999999998E-3</v>
      </c>
      <c r="H775">
        <v>1.9670099999999999E-3</v>
      </c>
      <c r="I775">
        <v>2.3094000000000001E-3</v>
      </c>
      <c r="J775">
        <v>2.22639E-3</v>
      </c>
      <c r="K775">
        <v>2.1264700000000001E-3</v>
      </c>
      <c r="L775">
        <v>2.0660000000000001E-3</v>
      </c>
      <c r="M775">
        <v>2.01622E-3</v>
      </c>
      <c r="N775">
        <v>1.96824E-3</v>
      </c>
      <c r="O775">
        <v>1.9220400000000001E-3</v>
      </c>
      <c r="P775">
        <v>1.8832199999999999E-3</v>
      </c>
      <c r="Q775">
        <v>1.84575E-3</v>
      </c>
      <c r="R775">
        <v>1.80967E-3</v>
      </c>
      <c r="S775">
        <v>1.7804699999999999E-3</v>
      </c>
      <c r="T775">
        <v>1.7526799999999999E-3</v>
      </c>
      <c r="U775">
        <v>1.7265500000000001E-3</v>
      </c>
      <c r="V775">
        <v>1.70539E-3</v>
      </c>
      <c r="W775">
        <v>1.68625E-3</v>
      </c>
      <c r="X775">
        <v>1.6692899999999999E-3</v>
      </c>
      <c r="Y775">
        <v>1.6612599999999999E-3</v>
      </c>
      <c r="Z775" s="142" t="s">
        <v>1675</v>
      </c>
    </row>
    <row r="776" spans="1:26">
      <c r="A776" t="s">
        <v>1311</v>
      </c>
      <c r="B776" t="s">
        <v>1278</v>
      </c>
      <c r="C776" t="s">
        <v>1397</v>
      </c>
      <c r="D776" t="s">
        <v>1676</v>
      </c>
      <c r="E776">
        <v>5.3687700000000001E-3</v>
      </c>
      <c r="F776">
        <v>5.2497000000000004E-3</v>
      </c>
      <c r="G776">
        <v>5.7202599999999996E-3</v>
      </c>
      <c r="H776">
        <v>5.7510900000000004E-3</v>
      </c>
      <c r="I776">
        <v>6.8275999999999996E-3</v>
      </c>
      <c r="J776">
        <v>6.5821899999999999E-3</v>
      </c>
      <c r="K776">
        <v>6.2867699999999997E-3</v>
      </c>
      <c r="L776">
        <v>6.1079899999999998E-3</v>
      </c>
      <c r="M776">
        <v>5.9608100000000004E-3</v>
      </c>
      <c r="N776">
        <v>5.8189699999999997E-3</v>
      </c>
      <c r="O776">
        <v>5.6823799999999999E-3</v>
      </c>
      <c r="P776">
        <v>5.5676199999999997E-3</v>
      </c>
      <c r="Q776">
        <v>5.4568400000000001E-3</v>
      </c>
      <c r="R776">
        <v>5.3501699999999996E-3</v>
      </c>
      <c r="S776">
        <v>5.2638399999999997E-3</v>
      </c>
      <c r="T776">
        <v>5.1817E-3</v>
      </c>
      <c r="U776">
        <v>5.1044300000000001E-3</v>
      </c>
      <c r="V776">
        <v>5.0418900000000003E-3</v>
      </c>
      <c r="W776">
        <v>4.9852999999999998E-3</v>
      </c>
      <c r="X776">
        <v>4.9351500000000001E-3</v>
      </c>
      <c r="Y776">
        <v>4.9114099999999997E-3</v>
      </c>
      <c r="Z776" s="142" t="s">
        <v>1675</v>
      </c>
    </row>
    <row r="777" spans="1:26">
      <c r="A777" t="s">
        <v>1311</v>
      </c>
      <c r="B777" t="s">
        <v>1278</v>
      </c>
      <c r="C777" t="s">
        <v>1396</v>
      </c>
      <c r="D777" t="s">
        <v>1690</v>
      </c>
      <c r="E777">
        <v>1.34117E-3</v>
      </c>
      <c r="F777">
        <v>1.3171700000000001E-3</v>
      </c>
      <c r="G777">
        <v>1.4352600000000001E-3</v>
      </c>
      <c r="H777">
        <v>1.43881E-3</v>
      </c>
      <c r="I777">
        <v>1.7064700000000001E-3</v>
      </c>
      <c r="J777">
        <v>1.6494999999999999E-3</v>
      </c>
      <c r="K777">
        <v>1.5805299999999999E-3</v>
      </c>
      <c r="L777">
        <v>1.53466E-3</v>
      </c>
      <c r="M777">
        <v>1.4966999999999999E-3</v>
      </c>
      <c r="N777">
        <v>1.4600699999999999E-3</v>
      </c>
      <c r="O777">
        <v>1.42476E-3</v>
      </c>
      <c r="P777">
        <v>1.39492E-3</v>
      </c>
      <c r="Q777">
        <v>1.36611E-3</v>
      </c>
      <c r="R777">
        <v>1.3383900000000001E-3</v>
      </c>
      <c r="S777">
        <v>1.3159599999999999E-3</v>
      </c>
      <c r="T777">
        <v>1.29481E-3</v>
      </c>
      <c r="U777">
        <v>1.2752600000000001E-3</v>
      </c>
      <c r="V777">
        <v>1.25993E-3</v>
      </c>
      <c r="W777">
        <v>1.2467999999999999E-3</v>
      </c>
      <c r="X777">
        <v>1.23616E-3</v>
      </c>
      <c r="Y777">
        <v>1.2359300000000001E-3</v>
      </c>
      <c r="Z777" s="142" t="s">
        <v>1675</v>
      </c>
    </row>
    <row r="778" spans="1:26">
      <c r="A778" t="s">
        <v>1311</v>
      </c>
      <c r="B778" t="s">
        <v>1278</v>
      </c>
      <c r="C778" t="s">
        <v>1396</v>
      </c>
      <c r="D778" t="s">
        <v>1689</v>
      </c>
      <c r="E778" s="625">
        <v>6.5590099999999997E-4</v>
      </c>
      <c r="F778" s="625">
        <v>6.4482299999999999E-4</v>
      </c>
      <c r="G778" s="625">
        <v>7.0125600000000004E-4</v>
      </c>
      <c r="H778" s="625">
        <v>7.0042200000000002E-4</v>
      </c>
      <c r="I778" s="625">
        <v>8.2879199999999996E-4</v>
      </c>
      <c r="J778" s="625">
        <v>8.0112399999999996E-4</v>
      </c>
      <c r="K778" s="625">
        <v>7.6762499999999997E-4</v>
      </c>
      <c r="L778" s="625">
        <v>7.4534600000000003E-4</v>
      </c>
      <c r="M778" s="625">
        <v>7.2691100000000001E-4</v>
      </c>
      <c r="N778" s="625">
        <v>7.0912099999999995E-4</v>
      </c>
      <c r="O778" s="625">
        <v>6.9196999999999998E-4</v>
      </c>
      <c r="P778" s="625">
        <v>6.7747800000000002E-4</v>
      </c>
      <c r="Q778" s="625">
        <v>6.6348600000000002E-4</v>
      </c>
      <c r="R778" s="625">
        <v>6.5002400000000002E-4</v>
      </c>
      <c r="S778" s="625">
        <v>6.3912699999999997E-4</v>
      </c>
      <c r="T778" s="625">
        <v>6.2885600000000001E-4</v>
      </c>
      <c r="U778" s="625">
        <v>6.1936200000000004E-4</v>
      </c>
      <c r="V778" s="625">
        <v>6.1191499999999998E-4</v>
      </c>
      <c r="W778" s="625">
        <v>6.0554000000000001E-4</v>
      </c>
      <c r="X778" s="625">
        <v>6.0037399999999998E-4</v>
      </c>
      <c r="Y778" s="625">
        <v>6.00258E-4</v>
      </c>
      <c r="Z778" s="142" t="s">
        <v>1675</v>
      </c>
    </row>
    <row r="779" spans="1:26">
      <c r="A779" t="s">
        <v>1311</v>
      </c>
      <c r="B779" t="s">
        <v>1278</v>
      </c>
      <c r="C779" t="s">
        <v>1396</v>
      </c>
      <c r="D779" t="s">
        <v>1688</v>
      </c>
      <c r="E779">
        <v>8.1905599999999995E-2</v>
      </c>
      <c r="F779">
        <v>7.9383400000000007E-2</v>
      </c>
      <c r="G779">
        <v>8.6634699999999995E-2</v>
      </c>
      <c r="H779">
        <v>8.7099300000000004E-2</v>
      </c>
      <c r="I779">
        <v>0.103494</v>
      </c>
      <c r="J779">
        <v>0.100039</v>
      </c>
      <c r="K779">
        <v>9.5856200000000003E-2</v>
      </c>
      <c r="L779">
        <v>9.3074100000000007E-2</v>
      </c>
      <c r="M779">
        <v>9.0772000000000005E-2</v>
      </c>
      <c r="N779">
        <v>8.8550500000000004E-2</v>
      </c>
      <c r="O779">
        <v>8.6408799999999994E-2</v>
      </c>
      <c r="P779">
        <v>8.4599199999999999E-2</v>
      </c>
      <c r="Q779">
        <v>8.2851900000000006E-2</v>
      </c>
      <c r="R779">
        <v>8.1170900000000004E-2</v>
      </c>
      <c r="S779">
        <v>7.9810199999999998E-2</v>
      </c>
      <c r="T779">
        <v>7.8527600000000003E-2</v>
      </c>
      <c r="U779">
        <v>7.7341999999999994E-2</v>
      </c>
      <c r="V779">
        <v>7.6412099999999997E-2</v>
      </c>
      <c r="W779">
        <v>7.5616100000000006E-2</v>
      </c>
      <c r="X779">
        <v>7.4970999999999996E-2</v>
      </c>
      <c r="Y779">
        <v>7.4956499999999995E-2</v>
      </c>
      <c r="Z779" s="142" t="s">
        <v>1675</v>
      </c>
    </row>
    <row r="780" spans="1:26">
      <c r="A780" t="s">
        <v>1311</v>
      </c>
      <c r="B780" t="s">
        <v>1278</v>
      </c>
      <c r="C780" t="s">
        <v>1396</v>
      </c>
      <c r="D780" t="s">
        <v>1682</v>
      </c>
      <c r="E780" s="625">
        <v>2.4450499999999999E-5</v>
      </c>
      <c r="F780" s="625">
        <v>2.6050500000000001E-5</v>
      </c>
      <c r="G780" s="625">
        <v>2.9158300000000002E-5</v>
      </c>
      <c r="H780" s="625">
        <v>3.0815100000000002E-5</v>
      </c>
      <c r="I780" s="625">
        <v>3.6547600000000002E-5</v>
      </c>
      <c r="J780" s="625">
        <v>3.5327499999999997E-5</v>
      </c>
      <c r="K780" s="625">
        <v>3.3850299999999997E-5</v>
      </c>
      <c r="L780" s="625">
        <v>3.2867899999999997E-5</v>
      </c>
      <c r="M780" s="625">
        <v>3.2054899999999997E-5</v>
      </c>
      <c r="N780" s="625">
        <v>3.1270399999999998E-5</v>
      </c>
      <c r="O780" s="625">
        <v>3.05141E-5</v>
      </c>
      <c r="P780" s="625">
        <v>2.9875100000000001E-5</v>
      </c>
      <c r="Q780" s="625">
        <v>2.92581E-5</v>
      </c>
      <c r="R780" s="625">
        <v>2.86644E-5</v>
      </c>
      <c r="S780" s="625">
        <v>2.81839E-5</v>
      </c>
      <c r="T780" s="625">
        <v>2.7730999999999999E-5</v>
      </c>
      <c r="U780" s="625">
        <v>2.7312299999999999E-5</v>
      </c>
      <c r="V780" s="625">
        <v>2.6983900000000001E-5</v>
      </c>
      <c r="W780" s="625">
        <v>2.6702800000000001E-5</v>
      </c>
      <c r="X780" s="625">
        <v>2.6475E-5</v>
      </c>
      <c r="Y780" s="625">
        <v>2.6469899999999999E-5</v>
      </c>
      <c r="Z780" s="142" t="s">
        <v>1675</v>
      </c>
    </row>
    <row r="781" spans="1:26">
      <c r="A781" t="s">
        <v>1311</v>
      </c>
      <c r="B781" t="s">
        <v>1278</v>
      </c>
      <c r="C781" t="s">
        <v>1396</v>
      </c>
      <c r="D781" t="s">
        <v>1681</v>
      </c>
      <c r="E781" s="625">
        <v>1.8896700000000002E-5</v>
      </c>
      <c r="F781" s="625">
        <v>1.8430100000000002E-5</v>
      </c>
      <c r="G781" s="625">
        <v>2.0082299999999999E-5</v>
      </c>
      <c r="H781" s="625">
        <v>2.0132E-5</v>
      </c>
      <c r="I781" s="625">
        <v>2.3877199999999999E-5</v>
      </c>
      <c r="J781" s="625">
        <v>2.3080099999999999E-5</v>
      </c>
      <c r="K781" s="625">
        <v>2.2115000000000001E-5</v>
      </c>
      <c r="L781" s="625">
        <v>2.1473099999999999E-5</v>
      </c>
      <c r="M781" s="625">
        <v>2.0942E-5</v>
      </c>
      <c r="N781" s="625">
        <v>2.0429500000000002E-5</v>
      </c>
      <c r="O781" s="625">
        <v>1.9935399999999999E-5</v>
      </c>
      <c r="P781" s="625">
        <v>1.9517900000000002E-5</v>
      </c>
      <c r="Q781" s="625">
        <v>1.9114799999999999E-5</v>
      </c>
      <c r="R781" s="625">
        <v>1.8726999999999999E-5</v>
      </c>
      <c r="S781" s="625">
        <v>1.8413000000000001E-5</v>
      </c>
      <c r="T781" s="625">
        <v>1.81171E-5</v>
      </c>
      <c r="U781" s="625">
        <v>1.78436E-5</v>
      </c>
      <c r="V781" s="625">
        <v>1.76291E-5</v>
      </c>
      <c r="W781" s="625">
        <v>1.7445400000000001E-5</v>
      </c>
      <c r="X781" s="625">
        <v>1.72966E-5</v>
      </c>
      <c r="Y781" s="625">
        <v>1.7293199999999999E-5</v>
      </c>
      <c r="Z781" s="142" t="s">
        <v>1675</v>
      </c>
    </row>
    <row r="782" spans="1:26">
      <c r="A782" t="s">
        <v>1311</v>
      </c>
      <c r="B782" t="s">
        <v>1278</v>
      </c>
      <c r="C782" t="s">
        <v>1396</v>
      </c>
      <c r="D782" t="s">
        <v>1680</v>
      </c>
      <c r="E782">
        <v>3.2960200000000002E-3</v>
      </c>
      <c r="F782">
        <v>3.2401700000000001E-3</v>
      </c>
      <c r="G782">
        <v>3.5238000000000001E-3</v>
      </c>
      <c r="H782">
        <v>3.5197000000000002E-3</v>
      </c>
      <c r="I782">
        <v>4.1647799999999999E-3</v>
      </c>
      <c r="J782">
        <v>4.0257399999999999E-3</v>
      </c>
      <c r="K782">
        <v>3.8574099999999999E-3</v>
      </c>
      <c r="L782">
        <v>3.74545E-3</v>
      </c>
      <c r="M782">
        <v>3.6528200000000002E-3</v>
      </c>
      <c r="N782">
        <v>3.5634199999999999E-3</v>
      </c>
      <c r="O782">
        <v>3.47723E-3</v>
      </c>
      <c r="P782">
        <v>3.4044100000000001E-3</v>
      </c>
      <c r="Q782">
        <v>3.3341E-3</v>
      </c>
      <c r="R782">
        <v>3.2664500000000002E-3</v>
      </c>
      <c r="S782">
        <v>3.2116900000000001E-3</v>
      </c>
      <c r="T782">
        <v>3.16008E-3</v>
      </c>
      <c r="U782">
        <v>3.1123700000000002E-3</v>
      </c>
      <c r="V782">
        <v>3.0749499999999999E-3</v>
      </c>
      <c r="W782">
        <v>3.0429099999999998E-3</v>
      </c>
      <c r="X782">
        <v>3.01695E-3</v>
      </c>
      <c r="Y782">
        <v>3.01637E-3</v>
      </c>
      <c r="Z782" s="142" t="s">
        <v>1675</v>
      </c>
    </row>
    <row r="783" spans="1:26">
      <c r="A783" t="s">
        <v>1311</v>
      </c>
      <c r="B783" t="s">
        <v>1278</v>
      </c>
      <c r="C783" t="s">
        <v>1396</v>
      </c>
      <c r="D783" t="s">
        <v>1679</v>
      </c>
      <c r="E783">
        <v>6.41699E-3</v>
      </c>
      <c r="F783">
        <v>1.86944E-3</v>
      </c>
      <c r="G783">
        <v>1.8972699999999999E-3</v>
      </c>
      <c r="H783">
        <v>2.2326899999999998E-3</v>
      </c>
      <c r="I783">
        <v>7.1658199999999998E-3</v>
      </c>
      <c r="J783">
        <v>6.9265999999999998E-3</v>
      </c>
      <c r="K783">
        <v>6.6369699999999998E-3</v>
      </c>
      <c r="L783">
        <v>6.4443399999999998E-3</v>
      </c>
      <c r="M783">
        <v>6.2849500000000001E-3</v>
      </c>
      <c r="N783">
        <v>6.1311300000000003E-3</v>
      </c>
      <c r="O783">
        <v>5.9828499999999996E-3</v>
      </c>
      <c r="P783">
        <v>5.8575500000000004E-3</v>
      </c>
      <c r="Q783">
        <v>5.7365699999999999E-3</v>
      </c>
      <c r="R783">
        <v>5.6201799999999998E-3</v>
      </c>
      <c r="S783">
        <v>5.5259599999999999E-3</v>
      </c>
      <c r="T783">
        <v>5.4371599999999999E-3</v>
      </c>
      <c r="U783">
        <v>5.35507E-3</v>
      </c>
      <c r="V783">
        <v>5.2906899999999998E-3</v>
      </c>
      <c r="W783">
        <v>5.2355700000000002E-3</v>
      </c>
      <c r="X783">
        <v>5.1909E-3</v>
      </c>
      <c r="Y783">
        <v>5.1898999999999999E-3</v>
      </c>
      <c r="Z783" s="142" t="s">
        <v>1675</v>
      </c>
    </row>
    <row r="784" spans="1:26">
      <c r="A784" t="s">
        <v>1311</v>
      </c>
      <c r="B784" t="s">
        <v>1278</v>
      </c>
      <c r="C784" t="s">
        <v>1396</v>
      </c>
      <c r="D784" t="s">
        <v>1678</v>
      </c>
      <c r="E784">
        <v>1.8506900000000001E-3</v>
      </c>
      <c r="F784">
        <v>1.8177099999999999E-3</v>
      </c>
      <c r="G784">
        <v>1.9806699999999999E-3</v>
      </c>
      <c r="H784">
        <v>1.952E-3</v>
      </c>
      <c r="I784">
        <v>2.2895699999999999E-3</v>
      </c>
      <c r="J784">
        <v>2.2131299999999998E-3</v>
      </c>
      <c r="K784">
        <v>2.1205899999999999E-3</v>
      </c>
      <c r="L784">
        <v>2.0590399999999998E-3</v>
      </c>
      <c r="M784">
        <v>2.00812E-3</v>
      </c>
      <c r="N784">
        <v>1.95897E-3</v>
      </c>
      <c r="O784">
        <v>1.9115899999999999E-3</v>
      </c>
      <c r="P784">
        <v>1.87156E-3</v>
      </c>
      <c r="Q784">
        <v>1.8328999999999999E-3</v>
      </c>
      <c r="R784">
        <v>1.79572E-3</v>
      </c>
      <c r="S784">
        <v>1.7656099999999999E-3</v>
      </c>
      <c r="T784">
        <v>1.7372399999999999E-3</v>
      </c>
      <c r="U784">
        <v>1.71101E-3</v>
      </c>
      <c r="V784">
        <v>1.6904400000000001E-3</v>
      </c>
      <c r="W784">
        <v>1.6728299999999999E-3</v>
      </c>
      <c r="X784">
        <v>1.6585599999999999E-3</v>
      </c>
      <c r="Y784">
        <v>1.6582400000000001E-3</v>
      </c>
      <c r="Z784" s="142" t="s">
        <v>1675</v>
      </c>
    </row>
    <row r="785" spans="1:26">
      <c r="A785" t="s">
        <v>1311</v>
      </c>
      <c r="B785" t="s">
        <v>1278</v>
      </c>
      <c r="C785" t="s">
        <v>1396</v>
      </c>
      <c r="D785" t="s">
        <v>1676</v>
      </c>
      <c r="E785">
        <v>5.3570299999999996E-3</v>
      </c>
      <c r="F785">
        <v>5.2247500000000002E-3</v>
      </c>
      <c r="G785">
        <v>5.6931500000000001E-3</v>
      </c>
      <c r="H785">
        <v>5.7072299999999998E-3</v>
      </c>
      <c r="I785">
        <v>6.7689600000000001E-3</v>
      </c>
      <c r="J785">
        <v>6.5429800000000003E-3</v>
      </c>
      <c r="K785">
        <v>6.2693899999999997E-3</v>
      </c>
      <c r="L785">
        <v>6.0874299999999996E-3</v>
      </c>
      <c r="M785">
        <v>5.9368700000000003E-3</v>
      </c>
      <c r="N785">
        <v>5.7915700000000002E-3</v>
      </c>
      <c r="O785">
        <v>5.6515000000000003E-3</v>
      </c>
      <c r="P785">
        <v>5.5331399999999998E-3</v>
      </c>
      <c r="Q785">
        <v>5.4188600000000002E-3</v>
      </c>
      <c r="R785">
        <v>5.30892E-3</v>
      </c>
      <c r="S785">
        <v>5.2199200000000003E-3</v>
      </c>
      <c r="T785">
        <v>5.1360299999999998E-3</v>
      </c>
      <c r="U785">
        <v>5.0584899999999997E-3</v>
      </c>
      <c r="V785">
        <v>4.9976700000000001E-3</v>
      </c>
      <c r="W785">
        <v>4.9455999999999996E-3</v>
      </c>
      <c r="X785">
        <v>4.9034100000000004E-3</v>
      </c>
      <c r="Y785">
        <v>4.90246E-3</v>
      </c>
      <c r="Z785" s="142" t="s">
        <v>1675</v>
      </c>
    </row>
    <row r="786" spans="1:26">
      <c r="A786" t="s">
        <v>1311</v>
      </c>
      <c r="B786" t="s">
        <v>1278</v>
      </c>
      <c r="C786" t="s">
        <v>1395</v>
      </c>
      <c r="D786" t="s">
        <v>1690</v>
      </c>
      <c r="E786">
        <v>1.33797E-3</v>
      </c>
      <c r="F786">
        <v>1.30904E-3</v>
      </c>
      <c r="G786">
        <v>1.42763E-3</v>
      </c>
      <c r="H786">
        <v>1.4256900000000001E-3</v>
      </c>
      <c r="I786">
        <v>1.6886799999999999E-3</v>
      </c>
      <c r="J786">
        <v>1.6375300000000001E-3</v>
      </c>
      <c r="K786">
        <v>1.5750899999999999E-3</v>
      </c>
      <c r="L786">
        <v>1.52819E-3</v>
      </c>
      <c r="M786">
        <v>1.4891399999999999E-3</v>
      </c>
      <c r="N786">
        <v>1.4513799999999999E-3</v>
      </c>
      <c r="O786">
        <v>1.4149099999999999E-3</v>
      </c>
      <c r="P786">
        <v>1.3838399999999999E-3</v>
      </c>
      <c r="Q786">
        <v>1.3538000000000001E-3</v>
      </c>
      <c r="R786">
        <v>1.32486E-3</v>
      </c>
      <c r="S786">
        <v>1.30131E-3</v>
      </c>
      <c r="T786">
        <v>1.2792400000000001E-3</v>
      </c>
      <c r="U786">
        <v>1.2590800000000001E-3</v>
      </c>
      <c r="V786">
        <v>1.24357E-3</v>
      </c>
      <c r="W786">
        <v>1.2309199999999999E-3</v>
      </c>
      <c r="X786">
        <v>1.2215500000000001E-3</v>
      </c>
      <c r="Y786">
        <v>1.2257699999999999E-3</v>
      </c>
      <c r="Z786" s="142" t="s">
        <v>1675</v>
      </c>
    </row>
    <row r="787" spans="1:26">
      <c r="A787" t="s">
        <v>1311</v>
      </c>
      <c r="B787" t="s">
        <v>1278</v>
      </c>
      <c r="C787" t="s">
        <v>1395</v>
      </c>
      <c r="D787" t="s">
        <v>1689</v>
      </c>
      <c r="E787" s="625">
        <v>6.5433600000000005E-4</v>
      </c>
      <c r="F787" s="625">
        <v>6.4084000000000005E-4</v>
      </c>
      <c r="G787" s="625">
        <v>6.9752900000000001E-4</v>
      </c>
      <c r="H787" s="625">
        <v>6.9403499999999996E-4</v>
      </c>
      <c r="I787" s="625">
        <v>8.2015099999999997E-4</v>
      </c>
      <c r="J787" s="625">
        <v>7.95308E-4</v>
      </c>
      <c r="K787" s="625">
        <v>7.6498099999999997E-4</v>
      </c>
      <c r="L787" s="625">
        <v>7.4220500000000001E-4</v>
      </c>
      <c r="M787" s="625">
        <v>7.2323999999999999E-4</v>
      </c>
      <c r="N787" s="625">
        <v>7.0489900000000004E-4</v>
      </c>
      <c r="O787" s="625">
        <v>6.8718499999999999E-4</v>
      </c>
      <c r="P787" s="625">
        <v>6.7209799999999999E-4</v>
      </c>
      <c r="Q787" s="625">
        <v>6.5750599999999998E-4</v>
      </c>
      <c r="R787" s="625">
        <v>6.4345199999999998E-4</v>
      </c>
      <c r="S787" s="625">
        <v>6.3201499999999999E-4</v>
      </c>
      <c r="T787" s="625">
        <v>6.2129399999999999E-4</v>
      </c>
      <c r="U787" s="625">
        <v>6.11503E-4</v>
      </c>
      <c r="V787" s="625">
        <v>6.0397200000000004E-4</v>
      </c>
      <c r="W787" s="625">
        <v>5.9782599999999998E-4</v>
      </c>
      <c r="X787" s="625">
        <v>5.93276E-4</v>
      </c>
      <c r="Y787" s="625">
        <v>5.9532699999999999E-4</v>
      </c>
      <c r="Z787" s="142" t="s">
        <v>1675</v>
      </c>
    </row>
    <row r="788" spans="1:26">
      <c r="A788" t="s">
        <v>1311</v>
      </c>
      <c r="B788" t="s">
        <v>1278</v>
      </c>
      <c r="C788" t="s">
        <v>1395</v>
      </c>
      <c r="D788" t="s">
        <v>1688</v>
      </c>
      <c r="E788">
        <v>8.1710099999999994E-2</v>
      </c>
      <c r="F788">
        <v>7.8893099999999994E-2</v>
      </c>
      <c r="G788">
        <v>8.6174399999999998E-2</v>
      </c>
      <c r="H788">
        <v>8.6305099999999996E-2</v>
      </c>
      <c r="I788">
        <v>0.10241500000000001</v>
      </c>
      <c r="J788">
        <v>9.9312999999999999E-2</v>
      </c>
      <c r="K788">
        <v>9.5525899999999997E-2</v>
      </c>
      <c r="L788">
        <v>9.2681799999999995E-2</v>
      </c>
      <c r="M788">
        <v>9.0313599999999994E-2</v>
      </c>
      <c r="N788">
        <v>8.8023400000000002E-2</v>
      </c>
      <c r="O788">
        <v>8.5811299999999993E-2</v>
      </c>
      <c r="P788">
        <v>8.3927399999999999E-2</v>
      </c>
      <c r="Q788">
        <v>8.2105200000000003E-2</v>
      </c>
      <c r="R788">
        <v>8.0350199999999997E-2</v>
      </c>
      <c r="S788">
        <v>7.8922000000000006E-2</v>
      </c>
      <c r="T788">
        <v>7.7583299999999994E-2</v>
      </c>
      <c r="U788">
        <v>7.6360700000000004E-2</v>
      </c>
      <c r="V788">
        <v>7.5420200000000007E-2</v>
      </c>
      <c r="W788">
        <v>7.4652700000000002E-2</v>
      </c>
      <c r="X788">
        <v>7.4084499999999998E-2</v>
      </c>
      <c r="Y788">
        <v>7.4340699999999996E-2</v>
      </c>
      <c r="Z788" s="142" t="s">
        <v>1675</v>
      </c>
    </row>
    <row r="789" spans="1:26">
      <c r="A789" t="s">
        <v>1311</v>
      </c>
      <c r="B789" t="s">
        <v>1278</v>
      </c>
      <c r="C789" t="s">
        <v>1395</v>
      </c>
      <c r="D789" t="s">
        <v>1682</v>
      </c>
      <c r="E789" s="625">
        <v>2.43922E-5</v>
      </c>
      <c r="F789" s="625">
        <v>2.58896E-5</v>
      </c>
      <c r="G789" s="625">
        <v>2.9003300000000001E-5</v>
      </c>
      <c r="H789" s="625">
        <v>3.0534000000000003E-5</v>
      </c>
      <c r="I789" s="625">
        <v>3.61666E-5</v>
      </c>
      <c r="J789" s="625">
        <v>3.5071099999999997E-5</v>
      </c>
      <c r="K789" s="625">
        <v>3.3733699999999999E-5</v>
      </c>
      <c r="L789" s="625">
        <v>3.2729399999999999E-5</v>
      </c>
      <c r="M789" s="625">
        <v>3.1893000000000001E-5</v>
      </c>
      <c r="N789" s="625">
        <v>3.1084300000000003E-5</v>
      </c>
      <c r="O789" s="625">
        <v>3.0303100000000001E-5</v>
      </c>
      <c r="P789" s="625">
        <v>2.9637799999999999E-5</v>
      </c>
      <c r="Q789" s="625">
        <v>2.8994400000000001E-5</v>
      </c>
      <c r="R789" s="625">
        <v>2.8374600000000001E-5</v>
      </c>
      <c r="S789" s="625">
        <v>2.78703E-5</v>
      </c>
      <c r="T789" s="625">
        <v>2.73975E-5</v>
      </c>
      <c r="U789" s="625">
        <v>2.6965799999999999E-5</v>
      </c>
      <c r="V789" s="625">
        <v>2.6633599999999999E-5</v>
      </c>
      <c r="W789" s="625">
        <v>2.6362600000000001E-5</v>
      </c>
      <c r="X789" s="625">
        <v>2.6162000000000001E-5</v>
      </c>
      <c r="Y789" s="625">
        <v>2.62524E-5</v>
      </c>
      <c r="Z789" s="142" t="s">
        <v>1675</v>
      </c>
    </row>
    <row r="790" spans="1:26">
      <c r="A790" t="s">
        <v>1311</v>
      </c>
      <c r="B790" t="s">
        <v>1278</v>
      </c>
      <c r="C790" t="s">
        <v>1395</v>
      </c>
      <c r="D790" t="s">
        <v>1681</v>
      </c>
      <c r="E790" s="625">
        <v>1.8851600000000001E-5</v>
      </c>
      <c r="F790" s="625">
        <v>1.8316199999999999E-5</v>
      </c>
      <c r="G790" s="625">
        <v>1.9975599999999999E-5</v>
      </c>
      <c r="H790" s="625">
        <v>1.99484E-5</v>
      </c>
      <c r="I790" s="625">
        <v>2.3628199999999999E-5</v>
      </c>
      <c r="J790" s="625">
        <v>2.2912500000000001E-5</v>
      </c>
      <c r="K790" s="625">
        <v>2.20388E-5</v>
      </c>
      <c r="L790" s="625">
        <v>2.1382600000000001E-5</v>
      </c>
      <c r="M790" s="625">
        <v>2.0836299999999999E-5</v>
      </c>
      <c r="N790" s="625">
        <v>2.0307899999999999E-5</v>
      </c>
      <c r="O790" s="625">
        <v>1.9797500000000001E-5</v>
      </c>
      <c r="P790" s="625">
        <v>1.9362900000000001E-5</v>
      </c>
      <c r="Q790" s="625">
        <v>1.89425E-5</v>
      </c>
      <c r="R790" s="625">
        <v>1.85376E-5</v>
      </c>
      <c r="S790" s="625">
        <v>1.8208099999999999E-5</v>
      </c>
      <c r="T790" s="625">
        <v>1.78992E-5</v>
      </c>
      <c r="U790" s="625">
        <v>1.7617200000000001E-5</v>
      </c>
      <c r="V790" s="625">
        <v>1.74002E-5</v>
      </c>
      <c r="W790" s="625">
        <v>1.7223100000000001E-5</v>
      </c>
      <c r="X790" s="625">
        <v>1.7091999999999998E-5</v>
      </c>
      <c r="Y790" s="625">
        <v>1.7151099999999999E-5</v>
      </c>
      <c r="Z790" s="142" t="s">
        <v>1675</v>
      </c>
    </row>
    <row r="791" spans="1:26">
      <c r="A791" t="s">
        <v>1311</v>
      </c>
      <c r="B791" t="s">
        <v>1278</v>
      </c>
      <c r="C791" t="s">
        <v>1395</v>
      </c>
      <c r="D791" t="s">
        <v>1680</v>
      </c>
      <c r="E791">
        <v>3.28816E-3</v>
      </c>
      <c r="F791">
        <v>3.2201600000000001E-3</v>
      </c>
      <c r="G791">
        <v>3.5050699999999999E-3</v>
      </c>
      <c r="H791">
        <v>3.4876E-3</v>
      </c>
      <c r="I791">
        <v>4.1213600000000001E-3</v>
      </c>
      <c r="J791">
        <v>3.9965199999999999E-3</v>
      </c>
      <c r="K791">
        <v>3.8441199999999999E-3</v>
      </c>
      <c r="L791">
        <v>3.72967E-3</v>
      </c>
      <c r="M791">
        <v>3.63437E-3</v>
      </c>
      <c r="N791">
        <v>3.5422100000000001E-3</v>
      </c>
      <c r="O791">
        <v>3.4531900000000001E-3</v>
      </c>
      <c r="P791">
        <v>3.3773700000000002E-3</v>
      </c>
      <c r="Q791">
        <v>3.3040500000000002E-3</v>
      </c>
      <c r="R791">
        <v>3.2334199999999999E-3</v>
      </c>
      <c r="S791">
        <v>3.1759499999999999E-3</v>
      </c>
      <c r="T791">
        <v>3.1220800000000002E-3</v>
      </c>
      <c r="U791">
        <v>3.0728800000000001E-3</v>
      </c>
      <c r="V791">
        <v>3.0350300000000002E-3</v>
      </c>
      <c r="W791">
        <v>3.0041500000000001E-3</v>
      </c>
      <c r="X791">
        <v>2.9812800000000002E-3</v>
      </c>
      <c r="Y791">
        <v>2.9915900000000001E-3</v>
      </c>
      <c r="Z791" s="142" t="s">
        <v>1675</v>
      </c>
    </row>
    <row r="792" spans="1:26">
      <c r="A792" t="s">
        <v>1311</v>
      </c>
      <c r="B792" t="s">
        <v>1278</v>
      </c>
      <c r="C792" t="s">
        <v>1395</v>
      </c>
      <c r="D792" t="s">
        <v>1679</v>
      </c>
      <c r="E792">
        <v>6.4016699999999999E-3</v>
      </c>
      <c r="F792">
        <v>1.8578900000000001E-3</v>
      </c>
      <c r="G792">
        <v>1.88718E-3</v>
      </c>
      <c r="H792">
        <v>2.2123300000000002E-3</v>
      </c>
      <c r="I792">
        <v>7.0911100000000003E-3</v>
      </c>
      <c r="J792">
        <v>6.87632E-3</v>
      </c>
      <c r="K792">
        <v>6.6141000000000004E-3</v>
      </c>
      <c r="L792">
        <v>6.4171799999999998E-3</v>
      </c>
      <c r="M792">
        <v>6.2532100000000004E-3</v>
      </c>
      <c r="N792">
        <v>6.0946400000000001E-3</v>
      </c>
      <c r="O792">
        <v>5.9414699999999999E-3</v>
      </c>
      <c r="P792">
        <v>5.81103E-3</v>
      </c>
      <c r="Q792">
        <v>5.6848699999999999E-3</v>
      </c>
      <c r="R792">
        <v>5.5633599999999998E-3</v>
      </c>
      <c r="S792">
        <v>5.4644699999999999E-3</v>
      </c>
      <c r="T792">
        <v>5.3717799999999996E-3</v>
      </c>
      <c r="U792">
        <v>5.2871200000000002E-3</v>
      </c>
      <c r="V792">
        <v>5.2220000000000001E-3</v>
      </c>
      <c r="W792">
        <v>5.1688599999999999E-3</v>
      </c>
      <c r="X792">
        <v>5.1295200000000003E-3</v>
      </c>
      <c r="Y792">
        <v>5.1472599999999999E-3</v>
      </c>
      <c r="Z792" s="142" t="s">
        <v>1675</v>
      </c>
    </row>
    <row r="793" spans="1:26">
      <c r="A793" t="s">
        <v>1311</v>
      </c>
      <c r="B793" t="s">
        <v>1278</v>
      </c>
      <c r="C793" t="s">
        <v>1395</v>
      </c>
      <c r="D793" t="s">
        <v>1678</v>
      </c>
      <c r="E793">
        <v>1.8462800000000001E-3</v>
      </c>
      <c r="F793">
        <v>1.80649E-3</v>
      </c>
      <c r="G793">
        <v>1.9701499999999999E-3</v>
      </c>
      <c r="H793">
        <v>1.9342000000000001E-3</v>
      </c>
      <c r="I793">
        <v>2.2656999999999998E-3</v>
      </c>
      <c r="J793">
        <v>2.1970700000000002E-3</v>
      </c>
      <c r="K793">
        <v>2.1132899999999999E-3</v>
      </c>
      <c r="L793">
        <v>2.0503700000000001E-3</v>
      </c>
      <c r="M793">
        <v>1.9979799999999999E-3</v>
      </c>
      <c r="N793">
        <v>1.9473100000000001E-3</v>
      </c>
      <c r="O793">
        <v>1.8983699999999999E-3</v>
      </c>
      <c r="P793">
        <v>1.85669E-3</v>
      </c>
      <c r="Q793">
        <v>1.81638E-3</v>
      </c>
      <c r="R793">
        <v>1.7775600000000001E-3</v>
      </c>
      <c r="S793">
        <v>1.74596E-3</v>
      </c>
      <c r="T793">
        <v>1.71635E-3</v>
      </c>
      <c r="U793">
        <v>1.6892999999999999E-3</v>
      </c>
      <c r="V793">
        <v>1.6684899999999999E-3</v>
      </c>
      <c r="W793">
        <v>1.6515099999999999E-3</v>
      </c>
      <c r="X793">
        <v>1.63894E-3</v>
      </c>
      <c r="Y793">
        <v>1.6446099999999999E-3</v>
      </c>
      <c r="Z793" s="142" t="s">
        <v>1675</v>
      </c>
    </row>
    <row r="794" spans="1:26">
      <c r="A794" t="s">
        <v>1311</v>
      </c>
      <c r="B794" t="s">
        <v>1278</v>
      </c>
      <c r="C794" t="s">
        <v>1395</v>
      </c>
      <c r="D794" t="s">
        <v>1676</v>
      </c>
      <c r="E794">
        <v>5.3442400000000001E-3</v>
      </c>
      <c r="F794">
        <v>5.1924700000000002E-3</v>
      </c>
      <c r="G794">
        <v>5.6629000000000002E-3</v>
      </c>
      <c r="H794">
        <v>5.6551800000000001E-3</v>
      </c>
      <c r="I794">
        <v>6.6983800000000003E-3</v>
      </c>
      <c r="J794">
        <v>6.4954799999999997E-3</v>
      </c>
      <c r="K794">
        <v>6.2477899999999996E-3</v>
      </c>
      <c r="L794">
        <v>6.0617800000000001E-3</v>
      </c>
      <c r="M794">
        <v>5.9068799999999998E-3</v>
      </c>
      <c r="N794">
        <v>5.7570900000000003E-3</v>
      </c>
      <c r="O794">
        <v>5.61241E-3</v>
      </c>
      <c r="P794">
        <v>5.4891999999999996E-3</v>
      </c>
      <c r="Q794">
        <v>5.3700199999999997E-3</v>
      </c>
      <c r="R794">
        <v>5.2552400000000004E-3</v>
      </c>
      <c r="S794">
        <v>5.1618300000000001E-3</v>
      </c>
      <c r="T794">
        <v>5.0742699999999996E-3</v>
      </c>
      <c r="U794">
        <v>4.9943000000000001E-3</v>
      </c>
      <c r="V794">
        <v>4.9327900000000003E-3</v>
      </c>
      <c r="W794">
        <v>4.88259E-3</v>
      </c>
      <c r="X794">
        <v>4.8454300000000004E-3</v>
      </c>
      <c r="Y794">
        <v>4.8621899999999997E-3</v>
      </c>
      <c r="Z794" s="142" t="s">
        <v>1675</v>
      </c>
    </row>
    <row r="795" spans="1:26">
      <c r="A795" t="s">
        <v>1311</v>
      </c>
      <c r="B795" t="s">
        <v>1278</v>
      </c>
      <c r="C795" t="s">
        <v>1394</v>
      </c>
      <c r="D795" t="s">
        <v>1690</v>
      </c>
      <c r="E795">
        <v>1.3341500000000001E-3</v>
      </c>
      <c r="F795">
        <v>1.2979599999999999E-3</v>
      </c>
      <c r="G795">
        <v>1.4178699999999999E-3</v>
      </c>
      <c r="H795">
        <v>1.4086599999999999E-3</v>
      </c>
      <c r="I795">
        <v>1.6651299999999999E-3</v>
      </c>
      <c r="J795">
        <v>1.6215299999999999E-3</v>
      </c>
      <c r="K795">
        <v>1.5675800000000001E-3</v>
      </c>
      <c r="L795">
        <v>1.51924E-3</v>
      </c>
      <c r="M795">
        <v>1.47864E-3</v>
      </c>
      <c r="N795">
        <v>1.43925E-3</v>
      </c>
      <c r="O795">
        <v>1.4010699999999999E-3</v>
      </c>
      <c r="P795">
        <v>1.3681699999999999E-3</v>
      </c>
      <c r="Q795">
        <v>1.33621E-3</v>
      </c>
      <c r="R795">
        <v>1.30528E-3</v>
      </c>
      <c r="S795">
        <v>1.27976E-3</v>
      </c>
      <c r="T795">
        <v>1.25578E-3</v>
      </c>
      <c r="U795">
        <v>1.2339E-3</v>
      </c>
      <c r="V795">
        <v>1.2169100000000001E-3</v>
      </c>
      <c r="W795">
        <v>1.20323E-3</v>
      </c>
      <c r="X795">
        <v>1.19337E-3</v>
      </c>
      <c r="Y795">
        <v>1.19764E-3</v>
      </c>
      <c r="Z795" s="142" t="s">
        <v>1675</v>
      </c>
    </row>
    <row r="796" spans="1:26">
      <c r="A796" t="s">
        <v>1311</v>
      </c>
      <c r="B796" t="s">
        <v>1278</v>
      </c>
      <c r="C796" t="s">
        <v>1394</v>
      </c>
      <c r="D796" t="s">
        <v>1689</v>
      </c>
      <c r="E796" s="625">
        <v>6.5246599999999998E-4</v>
      </c>
      <c r="F796" s="625">
        <v>6.3541499999999996E-4</v>
      </c>
      <c r="G796" s="625">
        <v>6.9275800000000002E-4</v>
      </c>
      <c r="H796" s="625">
        <v>6.8574800000000002E-4</v>
      </c>
      <c r="I796" s="625">
        <v>8.0871299999999997E-4</v>
      </c>
      <c r="J796" s="625">
        <v>7.8753700000000005E-4</v>
      </c>
      <c r="K796" s="625">
        <v>7.6133600000000004E-4</v>
      </c>
      <c r="L796" s="625">
        <v>7.3785799999999998E-4</v>
      </c>
      <c r="M796" s="625">
        <v>7.1813900000000002E-4</v>
      </c>
      <c r="N796" s="625">
        <v>6.9900599999999995E-4</v>
      </c>
      <c r="O796" s="625">
        <v>6.8046399999999998E-4</v>
      </c>
      <c r="P796" s="625">
        <v>6.6448600000000005E-4</v>
      </c>
      <c r="Q796" s="625">
        <v>6.4896400000000003E-4</v>
      </c>
      <c r="R796" s="625">
        <v>6.3394500000000002E-4</v>
      </c>
      <c r="S796" s="625">
        <v>6.2154899999999999E-4</v>
      </c>
      <c r="T796" s="625">
        <v>6.0990199999999995E-4</v>
      </c>
      <c r="U796" s="625">
        <v>5.9927299999999999E-4</v>
      </c>
      <c r="V796" s="625">
        <v>5.91024E-4</v>
      </c>
      <c r="W796" s="625">
        <v>5.84379E-4</v>
      </c>
      <c r="X796" s="625">
        <v>5.7959000000000005E-4</v>
      </c>
      <c r="Y796" s="625">
        <v>5.8166200000000004E-4</v>
      </c>
      <c r="Z796" s="142" t="s">
        <v>1675</v>
      </c>
    </row>
    <row r="797" spans="1:26">
      <c r="A797" t="s">
        <v>1311</v>
      </c>
      <c r="B797" t="s">
        <v>1278</v>
      </c>
      <c r="C797" t="s">
        <v>1394</v>
      </c>
      <c r="D797" t="s">
        <v>1688</v>
      </c>
      <c r="E797">
        <v>8.1476699999999999E-2</v>
      </c>
      <c r="F797">
        <v>7.8225199999999995E-2</v>
      </c>
      <c r="G797">
        <v>8.5584900000000005E-2</v>
      </c>
      <c r="H797">
        <v>8.5274500000000003E-2</v>
      </c>
      <c r="I797">
        <v>0.10098699999999999</v>
      </c>
      <c r="J797">
        <v>9.8342600000000002E-2</v>
      </c>
      <c r="K797">
        <v>9.5070799999999997E-2</v>
      </c>
      <c r="L797">
        <v>9.2139100000000002E-2</v>
      </c>
      <c r="M797">
        <v>8.9676599999999995E-2</v>
      </c>
      <c r="N797">
        <v>8.7287500000000004E-2</v>
      </c>
      <c r="O797">
        <v>8.4972000000000006E-2</v>
      </c>
      <c r="P797">
        <v>8.2976800000000003E-2</v>
      </c>
      <c r="Q797">
        <v>8.1038399999999997E-2</v>
      </c>
      <c r="R797">
        <v>7.9162999999999997E-2</v>
      </c>
      <c r="S797">
        <v>7.7615100000000006E-2</v>
      </c>
      <c r="T797">
        <v>7.6160800000000001E-2</v>
      </c>
      <c r="U797">
        <v>7.4833499999999997E-2</v>
      </c>
      <c r="V797">
        <v>7.3803400000000005E-2</v>
      </c>
      <c r="W797">
        <v>7.2973499999999997E-2</v>
      </c>
      <c r="X797">
        <v>7.2375499999999995E-2</v>
      </c>
      <c r="Y797">
        <v>7.2634299999999999E-2</v>
      </c>
      <c r="Z797" s="142" t="s">
        <v>1675</v>
      </c>
    </row>
    <row r="798" spans="1:26">
      <c r="A798" t="s">
        <v>1311</v>
      </c>
      <c r="B798" t="s">
        <v>1278</v>
      </c>
      <c r="C798" t="s">
        <v>1394</v>
      </c>
      <c r="D798" t="s">
        <v>1682</v>
      </c>
      <c r="E798" s="625">
        <v>2.43225E-5</v>
      </c>
      <c r="F798" s="625">
        <v>2.5670400000000001E-5</v>
      </c>
      <c r="G798" s="625">
        <v>2.8804899999999999E-5</v>
      </c>
      <c r="H798" s="625">
        <v>3.01694E-5</v>
      </c>
      <c r="I798" s="625">
        <v>3.5662199999999999E-5</v>
      </c>
      <c r="J798" s="625">
        <v>3.4728399999999998E-5</v>
      </c>
      <c r="K798" s="625">
        <v>3.3572999999999999E-5</v>
      </c>
      <c r="L798" s="625">
        <v>3.2537699999999999E-5</v>
      </c>
      <c r="M798" s="625">
        <v>3.1668100000000003E-5</v>
      </c>
      <c r="N798" s="625">
        <v>3.0824400000000003E-5</v>
      </c>
      <c r="O798" s="625">
        <v>3.0006699999999999E-5</v>
      </c>
      <c r="P798" s="625">
        <v>2.9302199999999999E-5</v>
      </c>
      <c r="Q798" s="625">
        <v>2.8617699999999999E-5</v>
      </c>
      <c r="R798" s="625">
        <v>2.79554E-5</v>
      </c>
      <c r="S798" s="625">
        <v>2.7408700000000001E-5</v>
      </c>
      <c r="T798" s="625">
        <v>2.68952E-5</v>
      </c>
      <c r="U798" s="625">
        <v>2.6426400000000002E-5</v>
      </c>
      <c r="V798" s="625">
        <v>2.60627E-5</v>
      </c>
      <c r="W798" s="625">
        <v>2.5769600000000001E-5</v>
      </c>
      <c r="X798" s="625">
        <v>2.5558399999999999E-5</v>
      </c>
      <c r="Y798" s="625">
        <v>2.56498E-5</v>
      </c>
      <c r="Z798" s="142" t="s">
        <v>1675</v>
      </c>
    </row>
    <row r="799" spans="1:26">
      <c r="A799" t="s">
        <v>1311</v>
      </c>
      <c r="B799" t="s">
        <v>1278</v>
      </c>
      <c r="C799" t="s">
        <v>1394</v>
      </c>
      <c r="D799" t="s">
        <v>1681</v>
      </c>
      <c r="E799" s="625">
        <v>1.8797700000000001E-5</v>
      </c>
      <c r="F799" s="625">
        <v>1.8161200000000002E-5</v>
      </c>
      <c r="G799" s="625">
        <v>1.9839000000000001E-5</v>
      </c>
      <c r="H799" s="625">
        <v>1.97102E-5</v>
      </c>
      <c r="I799" s="625">
        <v>2.3298700000000001E-5</v>
      </c>
      <c r="J799" s="625">
        <v>2.2688600000000002E-5</v>
      </c>
      <c r="K799" s="625">
        <v>2.19338E-5</v>
      </c>
      <c r="L799" s="625">
        <v>2.1257400000000001E-5</v>
      </c>
      <c r="M799" s="625">
        <v>2.0689299999999999E-5</v>
      </c>
      <c r="N799" s="625">
        <v>2.01381E-5</v>
      </c>
      <c r="O799" s="625">
        <v>1.96039E-5</v>
      </c>
      <c r="P799" s="625">
        <v>1.9143600000000001E-5</v>
      </c>
      <c r="Q799" s="625">
        <v>1.8696399999999999E-5</v>
      </c>
      <c r="R799" s="625">
        <v>1.8263699999999999E-5</v>
      </c>
      <c r="S799" s="625">
        <v>1.7906599999999999E-5</v>
      </c>
      <c r="T799" s="625">
        <v>1.7571099999999999E-5</v>
      </c>
      <c r="U799" s="625">
        <v>1.7264800000000001E-5</v>
      </c>
      <c r="V799" s="625">
        <v>1.7027199999999999E-5</v>
      </c>
      <c r="W799" s="625">
        <v>1.6835699999999999E-5</v>
      </c>
      <c r="X799" s="625">
        <v>1.6697800000000001E-5</v>
      </c>
      <c r="Y799" s="625">
        <v>1.67575E-5</v>
      </c>
      <c r="Z799" s="142" t="s">
        <v>1675</v>
      </c>
    </row>
    <row r="800" spans="1:26">
      <c r="A800" t="s">
        <v>1311</v>
      </c>
      <c r="B800" t="s">
        <v>1278</v>
      </c>
      <c r="C800" t="s">
        <v>1394</v>
      </c>
      <c r="D800" t="s">
        <v>1680</v>
      </c>
      <c r="E800">
        <v>3.2787599999999999E-3</v>
      </c>
      <c r="F800">
        <v>3.1928999999999998E-3</v>
      </c>
      <c r="G800">
        <v>3.4811E-3</v>
      </c>
      <c r="H800">
        <v>3.4459600000000001E-3</v>
      </c>
      <c r="I800">
        <v>4.0638799999999997E-3</v>
      </c>
      <c r="J800">
        <v>3.9574700000000003E-3</v>
      </c>
      <c r="K800">
        <v>3.8258099999999998E-3</v>
      </c>
      <c r="L800">
        <v>3.7078300000000001E-3</v>
      </c>
      <c r="M800">
        <v>3.6087300000000001E-3</v>
      </c>
      <c r="N800">
        <v>3.5125899999999999E-3</v>
      </c>
      <c r="O800">
        <v>3.4194099999999999E-3</v>
      </c>
      <c r="P800">
        <v>3.3391200000000001E-3</v>
      </c>
      <c r="Q800">
        <v>3.2611200000000002E-3</v>
      </c>
      <c r="R800">
        <v>3.1856499999999999E-3</v>
      </c>
      <c r="S800">
        <v>3.1233599999999999E-3</v>
      </c>
      <c r="T800">
        <v>3.0648300000000002E-3</v>
      </c>
      <c r="U800">
        <v>3.0114199999999999E-3</v>
      </c>
      <c r="V800">
        <v>2.9699700000000002E-3</v>
      </c>
      <c r="W800">
        <v>2.9365699999999999E-3</v>
      </c>
      <c r="X800">
        <v>2.9125100000000001E-3</v>
      </c>
      <c r="Y800">
        <v>2.9229199999999999E-3</v>
      </c>
      <c r="Z800" s="142" t="s">
        <v>1675</v>
      </c>
    </row>
    <row r="801" spans="1:26">
      <c r="A801" t="s">
        <v>1311</v>
      </c>
      <c r="B801" t="s">
        <v>1278</v>
      </c>
      <c r="C801" t="s">
        <v>1394</v>
      </c>
      <c r="D801" t="s">
        <v>1679</v>
      </c>
      <c r="E801">
        <v>6.3833800000000001E-3</v>
      </c>
      <c r="F801">
        <v>1.84216E-3</v>
      </c>
      <c r="G801">
        <v>1.8742800000000001E-3</v>
      </c>
      <c r="H801">
        <v>2.1859100000000001E-3</v>
      </c>
      <c r="I801">
        <v>6.9922099999999996E-3</v>
      </c>
      <c r="J801">
        <v>6.80913E-3</v>
      </c>
      <c r="K801">
        <v>6.5825900000000001E-3</v>
      </c>
      <c r="L801">
        <v>6.3796E-3</v>
      </c>
      <c r="M801">
        <v>6.2091000000000004E-3</v>
      </c>
      <c r="N801">
        <v>6.0436800000000001E-3</v>
      </c>
      <c r="O801">
        <v>5.8833599999999998E-3</v>
      </c>
      <c r="P801">
        <v>5.7452199999999997E-3</v>
      </c>
      <c r="Q801">
        <v>5.6110099999999996E-3</v>
      </c>
      <c r="R801">
        <v>5.4811499999999997E-3</v>
      </c>
      <c r="S801">
        <v>5.3739800000000004E-3</v>
      </c>
      <c r="T801">
        <v>5.27328E-3</v>
      </c>
      <c r="U801">
        <v>5.1813800000000002E-3</v>
      </c>
      <c r="V801">
        <v>5.1100599999999996E-3</v>
      </c>
      <c r="W801">
        <v>5.0526E-3</v>
      </c>
      <c r="X801">
        <v>5.0111899999999996E-3</v>
      </c>
      <c r="Y801">
        <v>5.0291199999999998E-3</v>
      </c>
      <c r="Z801" s="142" t="s">
        <v>1675</v>
      </c>
    </row>
    <row r="802" spans="1:26">
      <c r="A802" t="s">
        <v>1311</v>
      </c>
      <c r="B802" t="s">
        <v>1278</v>
      </c>
      <c r="C802" t="s">
        <v>1394</v>
      </c>
      <c r="D802" t="s">
        <v>1678</v>
      </c>
      <c r="E802">
        <v>1.841E-3</v>
      </c>
      <c r="F802">
        <v>1.79119E-3</v>
      </c>
      <c r="G802">
        <v>1.9566700000000002E-3</v>
      </c>
      <c r="H802">
        <v>1.9111099999999999E-3</v>
      </c>
      <c r="I802">
        <v>2.2341000000000001E-3</v>
      </c>
      <c r="J802">
        <v>2.1756000000000002E-3</v>
      </c>
      <c r="K802">
        <v>2.1032199999999998E-3</v>
      </c>
      <c r="L802">
        <v>2.0383599999999999E-3</v>
      </c>
      <c r="M802">
        <v>1.9838799999999999E-3</v>
      </c>
      <c r="N802">
        <v>1.93103E-3</v>
      </c>
      <c r="O802">
        <v>1.87981E-3</v>
      </c>
      <c r="P802">
        <v>1.83567E-3</v>
      </c>
      <c r="Q802">
        <v>1.7927799999999999E-3</v>
      </c>
      <c r="R802">
        <v>1.75129E-3</v>
      </c>
      <c r="S802">
        <v>1.7170499999999999E-3</v>
      </c>
      <c r="T802">
        <v>1.6848799999999999E-3</v>
      </c>
      <c r="U802">
        <v>1.65551E-3</v>
      </c>
      <c r="V802">
        <v>1.63273E-3</v>
      </c>
      <c r="W802">
        <v>1.61437E-3</v>
      </c>
      <c r="X802">
        <v>1.60114E-3</v>
      </c>
      <c r="Y802">
        <v>1.6068600000000001E-3</v>
      </c>
      <c r="Z802" s="142" t="s">
        <v>1675</v>
      </c>
    </row>
    <row r="803" spans="1:26">
      <c r="A803" t="s">
        <v>1311</v>
      </c>
      <c r="B803" t="s">
        <v>1278</v>
      </c>
      <c r="C803" t="s">
        <v>1394</v>
      </c>
      <c r="D803" t="s">
        <v>1676</v>
      </c>
      <c r="E803">
        <v>5.3289699999999997E-3</v>
      </c>
      <c r="F803">
        <v>5.1485200000000002E-3</v>
      </c>
      <c r="G803">
        <v>5.6241599999999996E-3</v>
      </c>
      <c r="H803">
        <v>5.5876600000000004E-3</v>
      </c>
      <c r="I803">
        <v>6.60496E-3</v>
      </c>
      <c r="J803">
        <v>6.4320100000000002E-3</v>
      </c>
      <c r="K803">
        <v>6.2180300000000003E-3</v>
      </c>
      <c r="L803">
        <v>6.0262800000000002E-3</v>
      </c>
      <c r="M803">
        <v>5.86522E-3</v>
      </c>
      <c r="N803">
        <v>5.7089599999999999E-3</v>
      </c>
      <c r="O803">
        <v>5.5575199999999998E-3</v>
      </c>
      <c r="P803">
        <v>5.4270300000000002E-3</v>
      </c>
      <c r="Q803">
        <v>5.3002500000000003E-3</v>
      </c>
      <c r="R803">
        <v>5.1775900000000001E-3</v>
      </c>
      <c r="S803">
        <v>5.0763500000000003E-3</v>
      </c>
      <c r="T803">
        <v>4.9812299999999997E-3</v>
      </c>
      <c r="U803">
        <v>4.89442E-3</v>
      </c>
      <c r="V803">
        <v>4.8270500000000003E-3</v>
      </c>
      <c r="W803">
        <v>4.77277E-3</v>
      </c>
      <c r="X803">
        <v>4.7336599999999998E-3</v>
      </c>
      <c r="Y803">
        <v>4.7505899999999998E-3</v>
      </c>
      <c r="Z803" s="142" t="s">
        <v>1675</v>
      </c>
    </row>
    <row r="804" spans="1:26">
      <c r="A804" t="s">
        <v>1311</v>
      </c>
      <c r="B804" t="s">
        <v>1278</v>
      </c>
      <c r="C804" t="s">
        <v>1393</v>
      </c>
      <c r="D804" t="s">
        <v>1690</v>
      </c>
      <c r="E804">
        <v>1.3290800000000001E-3</v>
      </c>
      <c r="F804">
        <v>1.2817900000000001E-3</v>
      </c>
      <c r="G804">
        <v>1.40427E-3</v>
      </c>
      <c r="H804">
        <v>1.38444E-3</v>
      </c>
      <c r="I804">
        <v>1.63098E-3</v>
      </c>
      <c r="J804">
        <v>1.5949099999999999E-3</v>
      </c>
      <c r="K804">
        <v>1.55167E-3</v>
      </c>
      <c r="L804">
        <v>1.50563E-3</v>
      </c>
      <c r="M804">
        <v>1.4626299999999999E-3</v>
      </c>
      <c r="N804">
        <v>1.4207E-3</v>
      </c>
      <c r="O804">
        <v>1.37984E-3</v>
      </c>
      <c r="P804">
        <v>1.34402E-3</v>
      </c>
      <c r="Q804">
        <v>1.3089499999999999E-3</v>
      </c>
      <c r="R804">
        <v>1.2746999999999999E-3</v>
      </c>
      <c r="S804">
        <v>1.2457200000000001E-3</v>
      </c>
      <c r="T804">
        <v>1.21816E-3</v>
      </c>
      <c r="U804">
        <v>1.19265E-3</v>
      </c>
      <c r="V804">
        <v>1.17197E-3</v>
      </c>
      <c r="W804">
        <v>1.1547E-3</v>
      </c>
      <c r="X804">
        <v>1.1413E-3</v>
      </c>
      <c r="Y804">
        <v>1.14178E-3</v>
      </c>
      <c r="Z804" s="142" t="s">
        <v>1675</v>
      </c>
    </row>
    <row r="805" spans="1:26">
      <c r="A805" t="s">
        <v>1311</v>
      </c>
      <c r="B805" t="s">
        <v>1278</v>
      </c>
      <c r="C805" t="s">
        <v>1393</v>
      </c>
      <c r="D805" t="s">
        <v>1689</v>
      </c>
      <c r="E805" s="625">
        <v>6.49988E-4</v>
      </c>
      <c r="F805" s="625">
        <v>6.2750299999999996E-4</v>
      </c>
      <c r="G805" s="625">
        <v>6.8611599999999996E-4</v>
      </c>
      <c r="H805" s="625">
        <v>6.7395699999999998E-4</v>
      </c>
      <c r="I805" s="625">
        <v>7.9212499999999997E-4</v>
      </c>
      <c r="J805" s="625">
        <v>7.7461000000000001E-4</v>
      </c>
      <c r="K805" s="625">
        <v>7.5361000000000004E-4</v>
      </c>
      <c r="L805" s="625">
        <v>7.3124500000000005E-4</v>
      </c>
      <c r="M805" s="625">
        <v>7.1036199999999997E-4</v>
      </c>
      <c r="N805" s="625">
        <v>6.8999800000000004E-4</v>
      </c>
      <c r="O805" s="625">
        <v>6.7015499999999997E-4</v>
      </c>
      <c r="P805" s="625">
        <v>6.5275800000000003E-4</v>
      </c>
      <c r="Q805" s="625">
        <v>6.3572399999999995E-4</v>
      </c>
      <c r="R805" s="625">
        <v>6.19091E-4</v>
      </c>
      <c r="S805" s="625">
        <v>6.0501499999999998E-4</v>
      </c>
      <c r="T805" s="625">
        <v>5.9162899999999998E-4</v>
      </c>
      <c r="U805" s="625">
        <v>5.7923999999999996E-4</v>
      </c>
      <c r="V805" s="625">
        <v>5.6919900000000005E-4</v>
      </c>
      <c r="W805" s="625">
        <v>5.6081000000000002E-4</v>
      </c>
      <c r="X805" s="625">
        <v>5.5430300000000002E-4</v>
      </c>
      <c r="Y805" s="625">
        <v>5.54536E-4</v>
      </c>
      <c r="Z805" s="142" t="s">
        <v>1675</v>
      </c>
    </row>
    <row r="806" spans="1:26">
      <c r="A806" t="s">
        <v>1311</v>
      </c>
      <c r="B806" t="s">
        <v>1278</v>
      </c>
      <c r="C806" t="s">
        <v>1393</v>
      </c>
      <c r="D806" t="s">
        <v>1688</v>
      </c>
      <c r="E806">
        <v>8.1167100000000006E-2</v>
      </c>
      <c r="F806">
        <v>7.7251100000000003E-2</v>
      </c>
      <c r="G806">
        <v>8.4764400000000004E-2</v>
      </c>
      <c r="H806">
        <v>8.3808300000000002E-2</v>
      </c>
      <c r="I806">
        <v>9.8915600000000006E-2</v>
      </c>
      <c r="J806">
        <v>9.6728400000000006E-2</v>
      </c>
      <c r="K806">
        <v>9.4105999999999995E-2</v>
      </c>
      <c r="L806">
        <v>9.13133E-2</v>
      </c>
      <c r="M806">
        <v>8.8705500000000007E-2</v>
      </c>
      <c r="N806">
        <v>8.6162600000000006E-2</v>
      </c>
      <c r="O806">
        <v>8.3684700000000001E-2</v>
      </c>
      <c r="P806">
        <v>8.1512299999999996E-2</v>
      </c>
      <c r="Q806">
        <v>7.9385200000000003E-2</v>
      </c>
      <c r="R806">
        <v>7.7308199999999994E-2</v>
      </c>
      <c r="S806">
        <v>7.5550400000000004E-2</v>
      </c>
      <c r="T806">
        <v>7.3878899999999997E-2</v>
      </c>
      <c r="U806">
        <v>7.2331800000000002E-2</v>
      </c>
      <c r="V806">
        <v>7.1077899999999999E-2</v>
      </c>
      <c r="W806">
        <v>7.0030400000000007E-2</v>
      </c>
      <c r="X806">
        <v>6.9217799999999996E-2</v>
      </c>
      <c r="Y806">
        <v>6.92469E-2</v>
      </c>
      <c r="Z806" s="142" t="s">
        <v>1675</v>
      </c>
    </row>
    <row r="807" spans="1:26">
      <c r="A807" t="s">
        <v>1311</v>
      </c>
      <c r="B807" t="s">
        <v>1278</v>
      </c>
      <c r="C807" t="s">
        <v>1393</v>
      </c>
      <c r="D807" t="s">
        <v>1682</v>
      </c>
      <c r="E807" s="625">
        <v>2.42301E-5</v>
      </c>
      <c r="F807" s="625">
        <v>2.5350800000000001E-5</v>
      </c>
      <c r="G807" s="625">
        <v>2.85288E-5</v>
      </c>
      <c r="H807" s="625">
        <v>2.9650700000000001E-5</v>
      </c>
      <c r="I807" s="625">
        <v>3.4930700000000001E-5</v>
      </c>
      <c r="J807" s="625">
        <v>3.4158300000000001E-5</v>
      </c>
      <c r="K807" s="625">
        <v>3.3232299999999997E-5</v>
      </c>
      <c r="L807" s="625">
        <v>3.2246100000000003E-5</v>
      </c>
      <c r="M807" s="625">
        <v>3.1325200000000003E-5</v>
      </c>
      <c r="N807" s="625">
        <v>3.0427199999999999E-5</v>
      </c>
      <c r="O807" s="625">
        <v>2.9552200000000001E-5</v>
      </c>
      <c r="P807" s="625">
        <v>2.8785E-5</v>
      </c>
      <c r="Q807" s="625">
        <v>2.8033799999999999E-5</v>
      </c>
      <c r="R807" s="625">
        <v>2.73004E-5</v>
      </c>
      <c r="S807" s="625">
        <v>2.6679600000000001E-5</v>
      </c>
      <c r="T807" s="625">
        <v>2.6089400000000001E-5</v>
      </c>
      <c r="U807" s="625">
        <v>2.5542999999999999E-5</v>
      </c>
      <c r="V807" s="625">
        <v>2.5100200000000001E-5</v>
      </c>
      <c r="W807" s="625">
        <v>2.4730299999999999E-5</v>
      </c>
      <c r="X807" s="625">
        <v>2.44433E-5</v>
      </c>
      <c r="Y807" s="625">
        <v>2.4453599999999999E-5</v>
      </c>
      <c r="Z807" s="142" t="s">
        <v>1675</v>
      </c>
    </row>
    <row r="808" spans="1:26">
      <c r="A808" t="s">
        <v>1311</v>
      </c>
      <c r="B808" t="s">
        <v>1278</v>
      </c>
      <c r="C808" t="s">
        <v>1393</v>
      </c>
      <c r="D808" t="s">
        <v>1681</v>
      </c>
      <c r="E808" s="625">
        <v>1.8726300000000001E-5</v>
      </c>
      <c r="F808" s="625">
        <v>1.7935E-5</v>
      </c>
      <c r="G808" s="625">
        <v>1.9648800000000001E-5</v>
      </c>
      <c r="H808" s="625">
        <v>1.9371299999999999E-5</v>
      </c>
      <c r="I808" s="625">
        <v>2.28208E-5</v>
      </c>
      <c r="J808" s="625">
        <v>2.2316200000000002E-5</v>
      </c>
      <c r="K808" s="625">
        <v>2.17112E-5</v>
      </c>
      <c r="L808" s="625">
        <v>2.10669E-5</v>
      </c>
      <c r="M808" s="625">
        <v>2.0465299999999999E-5</v>
      </c>
      <c r="N808" s="625">
        <v>1.98786E-5</v>
      </c>
      <c r="O808" s="625">
        <v>1.93069E-5</v>
      </c>
      <c r="P808" s="625">
        <v>1.8805699999999999E-5</v>
      </c>
      <c r="Q808" s="625">
        <v>1.8315E-5</v>
      </c>
      <c r="R808" s="625">
        <v>1.78358E-5</v>
      </c>
      <c r="S808" s="625">
        <v>1.7430200000000001E-5</v>
      </c>
      <c r="T808" s="625">
        <v>1.7044599999999999E-5</v>
      </c>
      <c r="U808" s="625">
        <v>1.6687699999999999E-5</v>
      </c>
      <c r="V808" s="625">
        <v>1.6398399999999999E-5</v>
      </c>
      <c r="W808" s="625">
        <v>1.6156700000000001E-5</v>
      </c>
      <c r="X808" s="625">
        <v>1.59692E-5</v>
      </c>
      <c r="Y808" s="625">
        <v>1.5976000000000001E-5</v>
      </c>
      <c r="Z808" s="142" t="s">
        <v>1675</v>
      </c>
    </row>
    <row r="809" spans="1:26">
      <c r="A809" t="s">
        <v>1311</v>
      </c>
      <c r="B809" t="s">
        <v>1278</v>
      </c>
      <c r="C809" t="s">
        <v>1393</v>
      </c>
      <c r="D809" t="s">
        <v>1680</v>
      </c>
      <c r="E809">
        <v>3.2663100000000001E-3</v>
      </c>
      <c r="F809">
        <v>3.15314E-3</v>
      </c>
      <c r="G809">
        <v>3.44772E-3</v>
      </c>
      <c r="H809">
        <v>3.3866999999999999E-3</v>
      </c>
      <c r="I809">
        <v>3.9805200000000004E-3</v>
      </c>
      <c r="J809">
        <v>3.8925100000000001E-3</v>
      </c>
      <c r="K809">
        <v>3.7869800000000001E-3</v>
      </c>
      <c r="L809">
        <v>3.6746000000000001E-3</v>
      </c>
      <c r="M809">
        <v>3.5696500000000002E-3</v>
      </c>
      <c r="N809">
        <v>3.4673199999999999E-3</v>
      </c>
      <c r="O809">
        <v>3.36761E-3</v>
      </c>
      <c r="P809">
        <v>3.2801900000000001E-3</v>
      </c>
      <c r="Q809">
        <v>3.1945900000000002E-3</v>
      </c>
      <c r="R809">
        <v>3.11101E-3</v>
      </c>
      <c r="S809">
        <v>3.0402699999999999E-3</v>
      </c>
      <c r="T809">
        <v>2.9730099999999999E-3</v>
      </c>
      <c r="U809">
        <v>2.9107500000000001E-3</v>
      </c>
      <c r="V809">
        <v>2.8602900000000001E-3</v>
      </c>
      <c r="W809">
        <v>2.8181399999999998E-3</v>
      </c>
      <c r="X809">
        <v>2.7854400000000001E-3</v>
      </c>
      <c r="Y809">
        <v>2.7866100000000001E-3</v>
      </c>
      <c r="Z809" s="142" t="s">
        <v>1675</v>
      </c>
    </row>
    <row r="810" spans="1:26">
      <c r="A810" t="s">
        <v>1311</v>
      </c>
      <c r="B810" t="s">
        <v>1278</v>
      </c>
      <c r="C810" t="s">
        <v>1393</v>
      </c>
      <c r="D810" t="s">
        <v>1679</v>
      </c>
      <c r="E810">
        <v>6.3591300000000002E-3</v>
      </c>
      <c r="F810">
        <v>1.81923E-3</v>
      </c>
      <c r="G810">
        <v>1.8563099999999999E-3</v>
      </c>
      <c r="H810">
        <v>2.1483299999999999E-3</v>
      </c>
      <c r="I810">
        <v>6.8488000000000004E-3</v>
      </c>
      <c r="J810">
        <v>6.6973600000000003E-3</v>
      </c>
      <c r="K810">
        <v>6.5157899999999996E-3</v>
      </c>
      <c r="L810">
        <v>6.3224199999999996E-3</v>
      </c>
      <c r="M810">
        <v>6.1418599999999999E-3</v>
      </c>
      <c r="N810">
        <v>5.9658000000000003E-3</v>
      </c>
      <c r="O810">
        <v>5.79423E-3</v>
      </c>
      <c r="P810">
        <v>5.6438199999999999E-3</v>
      </c>
      <c r="Q810">
        <v>5.4965400000000003E-3</v>
      </c>
      <c r="R810">
        <v>5.35273E-3</v>
      </c>
      <c r="S810">
        <v>5.2310200000000003E-3</v>
      </c>
      <c r="T810">
        <v>5.1152899999999998E-3</v>
      </c>
      <c r="U810">
        <v>5.0081700000000002E-3</v>
      </c>
      <c r="V810">
        <v>4.9213499999999997E-3</v>
      </c>
      <c r="W810">
        <v>4.8488200000000002E-3</v>
      </c>
      <c r="X810">
        <v>4.7925600000000004E-3</v>
      </c>
      <c r="Y810">
        <v>4.7945699999999997E-3</v>
      </c>
      <c r="Z810" s="142" t="s">
        <v>1675</v>
      </c>
    </row>
    <row r="811" spans="1:26">
      <c r="A811" t="s">
        <v>1311</v>
      </c>
      <c r="B811" t="s">
        <v>1278</v>
      </c>
      <c r="C811" t="s">
        <v>1393</v>
      </c>
      <c r="D811" t="s">
        <v>1678</v>
      </c>
      <c r="E811">
        <v>1.8340100000000001E-3</v>
      </c>
      <c r="F811">
        <v>1.76889E-3</v>
      </c>
      <c r="G811">
        <v>1.9379099999999999E-3</v>
      </c>
      <c r="H811">
        <v>1.8782499999999999E-3</v>
      </c>
      <c r="I811">
        <v>2.18827E-3</v>
      </c>
      <c r="J811">
        <v>2.1398900000000002E-3</v>
      </c>
      <c r="K811">
        <v>2.08187E-3</v>
      </c>
      <c r="L811">
        <v>2.02009E-3</v>
      </c>
      <c r="M811">
        <v>1.9624E-3</v>
      </c>
      <c r="N811">
        <v>1.90614E-3</v>
      </c>
      <c r="O811">
        <v>1.85133E-3</v>
      </c>
      <c r="P811">
        <v>1.80327E-3</v>
      </c>
      <c r="Q811">
        <v>1.75621E-3</v>
      </c>
      <c r="R811">
        <v>1.7102599999999999E-3</v>
      </c>
      <c r="S811">
        <v>1.6713699999999999E-3</v>
      </c>
      <c r="T811">
        <v>1.6344E-3</v>
      </c>
      <c r="U811">
        <v>1.6001699999999999E-3</v>
      </c>
      <c r="V811">
        <v>1.5724300000000001E-3</v>
      </c>
      <c r="W811">
        <v>1.54926E-3</v>
      </c>
      <c r="X811">
        <v>1.5312800000000001E-3</v>
      </c>
      <c r="Y811">
        <v>1.53192E-3</v>
      </c>
      <c r="Z811" s="142" t="s">
        <v>1675</v>
      </c>
    </row>
    <row r="812" spans="1:26">
      <c r="A812" t="s">
        <v>1311</v>
      </c>
      <c r="B812" t="s">
        <v>1278</v>
      </c>
      <c r="C812" t="s">
        <v>1393</v>
      </c>
      <c r="D812" t="s">
        <v>1676</v>
      </c>
      <c r="E812">
        <v>5.3087300000000002E-3</v>
      </c>
      <c r="F812">
        <v>5.0844100000000001E-3</v>
      </c>
      <c r="G812">
        <v>5.5702399999999997E-3</v>
      </c>
      <c r="H812">
        <v>5.4915800000000002E-3</v>
      </c>
      <c r="I812">
        <v>6.4694899999999996E-3</v>
      </c>
      <c r="J812">
        <v>6.32644E-3</v>
      </c>
      <c r="K812">
        <v>6.1549200000000004E-3</v>
      </c>
      <c r="L812">
        <v>5.97227E-3</v>
      </c>
      <c r="M812">
        <v>5.8017099999999999E-3</v>
      </c>
      <c r="N812">
        <v>5.6353899999999997E-3</v>
      </c>
      <c r="O812">
        <v>5.4733300000000002E-3</v>
      </c>
      <c r="P812">
        <v>5.3312400000000001E-3</v>
      </c>
      <c r="Q812">
        <v>5.1921199999999997E-3</v>
      </c>
      <c r="R812">
        <v>5.0562699999999999E-3</v>
      </c>
      <c r="S812">
        <v>4.94131E-3</v>
      </c>
      <c r="T812">
        <v>4.8319900000000004E-3</v>
      </c>
      <c r="U812">
        <v>4.7308000000000003E-3</v>
      </c>
      <c r="V812">
        <v>4.6487899999999999E-3</v>
      </c>
      <c r="W812">
        <v>4.5802799999999999E-3</v>
      </c>
      <c r="X812">
        <v>4.5271299999999999E-3</v>
      </c>
      <c r="Y812">
        <v>4.5290299999999999E-3</v>
      </c>
      <c r="Z812" s="142" t="s">
        <v>1675</v>
      </c>
    </row>
    <row r="813" spans="1:26">
      <c r="A813" t="s">
        <v>1311</v>
      </c>
      <c r="B813" t="s">
        <v>1278</v>
      </c>
      <c r="C813" t="s">
        <v>1392</v>
      </c>
      <c r="D813" t="s">
        <v>1690</v>
      </c>
      <c r="E813">
        <v>1.3207900000000001E-3</v>
      </c>
      <c r="F813">
        <v>1.25413E-3</v>
      </c>
      <c r="G813">
        <v>1.37879E-3</v>
      </c>
      <c r="H813">
        <v>1.3432100000000001E-3</v>
      </c>
      <c r="I813">
        <v>1.57102E-3</v>
      </c>
      <c r="J813">
        <v>1.5362799999999999E-3</v>
      </c>
      <c r="K813">
        <v>1.49463E-3</v>
      </c>
      <c r="L813">
        <v>1.4548300000000001E-3</v>
      </c>
      <c r="M813">
        <v>1.42249E-3</v>
      </c>
      <c r="N813">
        <v>1.3856300000000001E-3</v>
      </c>
      <c r="O813">
        <v>1.3396199999999999E-3</v>
      </c>
      <c r="P813">
        <v>1.29812E-3</v>
      </c>
      <c r="Q813">
        <v>1.2568799999999999E-3</v>
      </c>
      <c r="R813">
        <v>1.2158900000000001E-3</v>
      </c>
      <c r="S813">
        <v>1.1796E-3</v>
      </c>
      <c r="T813">
        <v>1.14408E-3</v>
      </c>
      <c r="U813">
        <v>1.1099199999999999E-3</v>
      </c>
      <c r="V813">
        <v>1.0796600000000001E-3</v>
      </c>
      <c r="W813">
        <v>1.0519100000000001E-3</v>
      </c>
      <c r="X813">
        <v>1.0267900000000001E-3</v>
      </c>
      <c r="Y813">
        <v>1.0131999999999999E-3</v>
      </c>
      <c r="Z813" s="142" t="s">
        <v>1675</v>
      </c>
    </row>
    <row r="814" spans="1:26">
      <c r="A814" t="s">
        <v>1311</v>
      </c>
      <c r="B814" t="s">
        <v>1278</v>
      </c>
      <c r="C814" t="s">
        <v>1392</v>
      </c>
      <c r="D814" t="s">
        <v>1689</v>
      </c>
      <c r="E814" s="625">
        <v>6.4593199999999999E-4</v>
      </c>
      <c r="F814" s="625">
        <v>6.1395999999999998E-4</v>
      </c>
      <c r="G814" s="625">
        <v>6.7366400000000003E-4</v>
      </c>
      <c r="H814" s="625">
        <v>6.5388700000000002E-4</v>
      </c>
      <c r="I814" s="625">
        <v>7.6300399999999996E-4</v>
      </c>
      <c r="J814" s="625">
        <v>7.4613299999999995E-4</v>
      </c>
      <c r="K814" s="625">
        <v>7.25905E-4</v>
      </c>
      <c r="L814" s="625">
        <v>7.0657399999999996E-4</v>
      </c>
      <c r="M814" s="625">
        <v>6.9086699999999996E-4</v>
      </c>
      <c r="N814" s="625">
        <v>6.7296599999999999E-4</v>
      </c>
      <c r="O814" s="625">
        <v>6.5062200000000001E-4</v>
      </c>
      <c r="P814" s="625">
        <v>6.3046499999999998E-4</v>
      </c>
      <c r="Q814" s="625">
        <v>6.1043600000000001E-4</v>
      </c>
      <c r="R814" s="625">
        <v>5.9052699999999998E-4</v>
      </c>
      <c r="S814" s="625">
        <v>5.7289999999999999E-4</v>
      </c>
      <c r="T814" s="625">
        <v>5.5564999999999998E-4</v>
      </c>
      <c r="U814" s="625">
        <v>5.39063E-4</v>
      </c>
      <c r="V814" s="625">
        <v>5.2436400000000004E-4</v>
      </c>
      <c r="W814" s="625">
        <v>5.1088700000000002E-4</v>
      </c>
      <c r="X814" s="625">
        <v>4.9868600000000003E-4</v>
      </c>
      <c r="Y814" s="625">
        <v>4.9208499999999996E-4</v>
      </c>
      <c r="Z814" s="142" t="s">
        <v>1675</v>
      </c>
    </row>
    <row r="815" spans="1:26">
      <c r="A815" t="s">
        <v>1311</v>
      </c>
      <c r="B815" t="s">
        <v>1278</v>
      </c>
      <c r="C815" t="s">
        <v>1392</v>
      </c>
      <c r="D815" t="s">
        <v>1688</v>
      </c>
      <c r="E815">
        <v>8.0660599999999999E-2</v>
      </c>
      <c r="F815">
        <v>7.5583899999999996E-2</v>
      </c>
      <c r="G815">
        <v>8.3225999999999994E-2</v>
      </c>
      <c r="H815">
        <v>8.1312499999999996E-2</v>
      </c>
      <c r="I815">
        <v>9.5279100000000005E-2</v>
      </c>
      <c r="J815">
        <v>9.31723E-2</v>
      </c>
      <c r="K815">
        <v>9.0646400000000002E-2</v>
      </c>
      <c r="L815">
        <v>8.8232500000000005E-2</v>
      </c>
      <c r="M815">
        <v>8.6271100000000003E-2</v>
      </c>
      <c r="N815">
        <v>8.4035799999999994E-2</v>
      </c>
      <c r="O815">
        <v>8.1245600000000001E-2</v>
      </c>
      <c r="P815">
        <v>7.8728400000000004E-2</v>
      </c>
      <c r="Q815">
        <v>7.6227400000000001E-2</v>
      </c>
      <c r="R815">
        <v>7.3741299999999996E-2</v>
      </c>
      <c r="S815">
        <v>7.1540199999999998E-2</v>
      </c>
      <c r="T815">
        <v>6.9386000000000003E-2</v>
      </c>
      <c r="U815">
        <v>6.7314799999999994E-2</v>
      </c>
      <c r="V815">
        <v>6.5479200000000001E-2</v>
      </c>
      <c r="W815">
        <v>6.37963E-2</v>
      </c>
      <c r="X815">
        <v>6.2272800000000003E-2</v>
      </c>
      <c r="Y815">
        <v>6.1448500000000003E-2</v>
      </c>
      <c r="Z815" s="142" t="s">
        <v>1675</v>
      </c>
    </row>
    <row r="816" spans="1:26">
      <c r="A816" t="s">
        <v>1311</v>
      </c>
      <c r="B816" t="s">
        <v>1278</v>
      </c>
      <c r="C816" t="s">
        <v>1392</v>
      </c>
      <c r="D816" t="s">
        <v>1682</v>
      </c>
      <c r="E816" s="625">
        <v>2.4078900000000001E-5</v>
      </c>
      <c r="F816" s="625">
        <v>2.4803700000000001E-5</v>
      </c>
      <c r="G816" s="625">
        <v>2.8011E-5</v>
      </c>
      <c r="H816" s="625">
        <v>2.8767699999999999E-5</v>
      </c>
      <c r="I816" s="625">
        <v>3.3646499999999997E-5</v>
      </c>
      <c r="J816" s="625">
        <v>3.2902599999999999E-5</v>
      </c>
      <c r="K816" s="625">
        <v>3.2010600000000001E-5</v>
      </c>
      <c r="L816" s="625">
        <v>3.1158100000000002E-5</v>
      </c>
      <c r="M816" s="625">
        <v>3.0465500000000002E-5</v>
      </c>
      <c r="N816" s="625">
        <v>2.9676099999999999E-5</v>
      </c>
      <c r="O816" s="625">
        <v>2.86908E-5</v>
      </c>
      <c r="P816" s="625">
        <v>2.7801899999999999E-5</v>
      </c>
      <c r="Q816" s="625">
        <v>2.69187E-5</v>
      </c>
      <c r="R816" s="625">
        <v>2.60408E-5</v>
      </c>
      <c r="S816" s="625">
        <v>2.52635E-5</v>
      </c>
      <c r="T816" s="625">
        <v>2.4502699999999998E-5</v>
      </c>
      <c r="U816" s="625">
        <v>2.3771300000000001E-5</v>
      </c>
      <c r="V816" s="625">
        <v>2.3123099999999999E-5</v>
      </c>
      <c r="W816" s="625">
        <v>2.25288E-5</v>
      </c>
      <c r="X816" s="625">
        <v>2.19908E-5</v>
      </c>
      <c r="Y816" s="625">
        <v>2.1699700000000002E-5</v>
      </c>
      <c r="Z816" s="142" t="s">
        <v>1675</v>
      </c>
    </row>
    <row r="817" spans="1:26">
      <c r="A817" t="s">
        <v>1311</v>
      </c>
      <c r="B817" t="s">
        <v>1278</v>
      </c>
      <c r="C817" t="s">
        <v>1392</v>
      </c>
      <c r="D817" t="s">
        <v>1681</v>
      </c>
      <c r="E817" s="625">
        <v>1.8609399999999998E-5</v>
      </c>
      <c r="F817" s="625">
        <v>1.7547999999999999E-5</v>
      </c>
      <c r="G817" s="625">
        <v>1.9292200000000001E-5</v>
      </c>
      <c r="H817" s="625">
        <v>1.8794400000000001E-5</v>
      </c>
      <c r="I817" s="625">
        <v>2.19819E-5</v>
      </c>
      <c r="J817" s="625">
        <v>2.1495799999999998E-5</v>
      </c>
      <c r="K817" s="625">
        <v>2.0913000000000001E-5</v>
      </c>
      <c r="L817" s="625">
        <v>2.03561E-5</v>
      </c>
      <c r="M817" s="625">
        <v>1.99036E-5</v>
      </c>
      <c r="N817" s="625">
        <v>1.9387900000000001E-5</v>
      </c>
      <c r="O817" s="625">
        <v>1.8744199999999999E-5</v>
      </c>
      <c r="P817" s="625">
        <v>1.81634E-5</v>
      </c>
      <c r="Q817" s="625">
        <v>1.7586400000000002E-5</v>
      </c>
      <c r="R817" s="625">
        <v>1.7012900000000001E-5</v>
      </c>
      <c r="S817" s="625">
        <v>1.6504999999999999E-5</v>
      </c>
      <c r="T817" s="625">
        <v>1.60081E-5</v>
      </c>
      <c r="U817" s="625">
        <v>1.5530199999999999E-5</v>
      </c>
      <c r="V817" s="625">
        <v>1.5106700000000001E-5</v>
      </c>
      <c r="W817" s="625">
        <v>1.47184E-5</v>
      </c>
      <c r="X817" s="625">
        <v>1.4367E-5</v>
      </c>
      <c r="Y817" s="625">
        <v>1.41768E-5</v>
      </c>
      <c r="Z817" s="142" t="s">
        <v>1675</v>
      </c>
    </row>
    <row r="818" spans="1:26">
      <c r="A818" t="s">
        <v>1311</v>
      </c>
      <c r="B818" t="s">
        <v>1278</v>
      </c>
      <c r="C818" t="s">
        <v>1392</v>
      </c>
      <c r="D818" t="s">
        <v>1680</v>
      </c>
      <c r="E818">
        <v>3.2459300000000002E-3</v>
      </c>
      <c r="F818">
        <v>3.08509E-3</v>
      </c>
      <c r="G818">
        <v>3.38515E-3</v>
      </c>
      <c r="H818">
        <v>3.2858499999999999E-3</v>
      </c>
      <c r="I818">
        <v>3.8341899999999999E-3</v>
      </c>
      <c r="J818">
        <v>3.7494099999999999E-3</v>
      </c>
      <c r="K818">
        <v>3.6477599999999999E-3</v>
      </c>
      <c r="L818">
        <v>3.55062E-3</v>
      </c>
      <c r="M818">
        <v>3.4716899999999999E-3</v>
      </c>
      <c r="N818">
        <v>3.3817399999999998E-3</v>
      </c>
      <c r="O818">
        <v>3.2694600000000001E-3</v>
      </c>
      <c r="P818">
        <v>3.1681600000000002E-3</v>
      </c>
      <c r="Q818">
        <v>3.0675099999999999E-3</v>
      </c>
      <c r="R818">
        <v>2.9674699999999998E-3</v>
      </c>
      <c r="S818">
        <v>2.8788899999999998E-3</v>
      </c>
      <c r="T818">
        <v>2.7922099999999998E-3</v>
      </c>
      <c r="U818">
        <v>2.70886E-3</v>
      </c>
      <c r="V818">
        <v>2.6349899999999998E-3</v>
      </c>
      <c r="W818">
        <v>2.56727E-3</v>
      </c>
      <c r="X818">
        <v>2.5059599999999998E-3</v>
      </c>
      <c r="Y818">
        <v>2.4727899999999999E-3</v>
      </c>
      <c r="Z818" s="142" t="s">
        <v>1675</v>
      </c>
    </row>
    <row r="819" spans="1:26">
      <c r="A819" t="s">
        <v>1311</v>
      </c>
      <c r="B819" t="s">
        <v>1278</v>
      </c>
      <c r="C819" t="s">
        <v>1392</v>
      </c>
      <c r="D819" t="s">
        <v>1679</v>
      </c>
      <c r="E819">
        <v>6.3194499999999999E-3</v>
      </c>
      <c r="F819">
        <v>1.7799599999999999E-3</v>
      </c>
      <c r="G819">
        <v>1.8226200000000001E-3</v>
      </c>
      <c r="H819">
        <v>2.08435E-3</v>
      </c>
      <c r="I819">
        <v>6.5970100000000004E-3</v>
      </c>
      <c r="J819">
        <v>6.4511400000000002E-3</v>
      </c>
      <c r="K819">
        <v>6.2762499999999997E-3</v>
      </c>
      <c r="L819">
        <v>6.10912E-3</v>
      </c>
      <c r="M819">
        <v>5.9733099999999999E-3</v>
      </c>
      <c r="N819">
        <v>5.8185399999999996E-3</v>
      </c>
      <c r="O819">
        <v>5.6253500000000003E-3</v>
      </c>
      <c r="P819">
        <v>5.4510599999999998E-3</v>
      </c>
      <c r="Q819">
        <v>5.2778900000000004E-3</v>
      </c>
      <c r="R819">
        <v>5.10576E-3</v>
      </c>
      <c r="S819">
        <v>4.9533600000000004E-3</v>
      </c>
      <c r="T819">
        <v>4.8042099999999997E-3</v>
      </c>
      <c r="U819">
        <v>4.6607999999999997E-3</v>
      </c>
      <c r="V819">
        <v>4.5337099999999998E-3</v>
      </c>
      <c r="W819">
        <v>4.4171799999999997E-3</v>
      </c>
      <c r="X819">
        <v>4.31169E-3</v>
      </c>
      <c r="Y819">
        <v>4.2546199999999998E-3</v>
      </c>
      <c r="Z819" s="142" t="s">
        <v>1675</v>
      </c>
    </row>
    <row r="820" spans="1:26">
      <c r="A820" t="s">
        <v>1311</v>
      </c>
      <c r="B820" t="s">
        <v>1278</v>
      </c>
      <c r="C820" t="s">
        <v>1392</v>
      </c>
      <c r="D820" t="s">
        <v>1678</v>
      </c>
      <c r="E820">
        <v>1.82256E-3</v>
      </c>
      <c r="F820">
        <v>1.7307100000000001E-3</v>
      </c>
      <c r="G820">
        <v>1.90274E-3</v>
      </c>
      <c r="H820">
        <v>1.8223099999999999E-3</v>
      </c>
      <c r="I820">
        <v>2.1078300000000002E-3</v>
      </c>
      <c r="J820">
        <v>2.0612199999999999E-3</v>
      </c>
      <c r="K820">
        <v>2.00534E-3</v>
      </c>
      <c r="L820">
        <v>1.9519400000000001E-3</v>
      </c>
      <c r="M820">
        <v>1.90854E-3</v>
      </c>
      <c r="N820">
        <v>1.8590900000000001E-3</v>
      </c>
      <c r="O820">
        <v>1.79737E-3</v>
      </c>
      <c r="P820">
        <v>1.74168E-3</v>
      </c>
      <c r="Q820">
        <v>1.6863500000000001E-3</v>
      </c>
      <c r="R820">
        <v>1.6313499999999999E-3</v>
      </c>
      <c r="S820">
        <v>1.5826600000000001E-3</v>
      </c>
      <c r="T820">
        <v>1.5349999999999999E-3</v>
      </c>
      <c r="U820">
        <v>1.4891800000000001E-3</v>
      </c>
      <c r="V820">
        <v>1.4485699999999999E-3</v>
      </c>
      <c r="W820">
        <v>1.4113400000000001E-3</v>
      </c>
      <c r="X820">
        <v>1.3776400000000001E-3</v>
      </c>
      <c r="Y820">
        <v>1.3594E-3</v>
      </c>
      <c r="Z820" s="142" t="s">
        <v>1675</v>
      </c>
    </row>
    <row r="821" spans="1:26">
      <c r="A821" t="s">
        <v>1311</v>
      </c>
      <c r="B821" t="s">
        <v>1278</v>
      </c>
      <c r="C821" t="s">
        <v>1392</v>
      </c>
      <c r="D821" t="s">
        <v>1676</v>
      </c>
      <c r="E821">
        <v>5.2756000000000001E-3</v>
      </c>
      <c r="F821">
        <v>4.9746800000000004E-3</v>
      </c>
      <c r="G821">
        <v>5.4691499999999999E-3</v>
      </c>
      <c r="H821">
        <v>5.32804E-3</v>
      </c>
      <c r="I821">
        <v>6.23165E-3</v>
      </c>
      <c r="J821">
        <v>6.0938600000000004E-3</v>
      </c>
      <c r="K821">
        <v>5.9286499999999997E-3</v>
      </c>
      <c r="L821">
        <v>5.7707699999999997E-3</v>
      </c>
      <c r="M821">
        <v>5.64249E-3</v>
      </c>
      <c r="N821">
        <v>5.49629E-3</v>
      </c>
      <c r="O821">
        <v>5.3137999999999996E-3</v>
      </c>
      <c r="P821">
        <v>5.1491599999999998E-3</v>
      </c>
      <c r="Q821">
        <v>4.9855799999999999E-3</v>
      </c>
      <c r="R821">
        <v>4.8229900000000001E-3</v>
      </c>
      <c r="S821">
        <v>4.6790199999999999E-3</v>
      </c>
      <c r="T821">
        <v>4.5381299999999996E-3</v>
      </c>
      <c r="U821">
        <v>4.4026600000000001E-3</v>
      </c>
      <c r="V821">
        <v>4.2826100000000001E-3</v>
      </c>
      <c r="W821">
        <v>4.1725399999999998E-3</v>
      </c>
      <c r="X821">
        <v>4.0729E-3</v>
      </c>
      <c r="Y821">
        <v>4.0189900000000001E-3</v>
      </c>
      <c r="Z821" s="142" t="s">
        <v>1675</v>
      </c>
    </row>
    <row r="822" spans="1:26">
      <c r="A822" t="s">
        <v>1311</v>
      </c>
      <c r="B822" t="s">
        <v>1278</v>
      </c>
      <c r="C822" t="s">
        <v>1391</v>
      </c>
      <c r="D822" t="s">
        <v>1690</v>
      </c>
      <c r="E822" s="625">
        <v>4.4219319122000003E-5</v>
      </c>
      <c r="F822" s="625">
        <v>1.6869195899999998E-5</v>
      </c>
      <c r="G822" s="625">
        <v>4.8224180829999999E-5</v>
      </c>
      <c r="H822" s="625">
        <v>1.1635142429999901E-5</v>
      </c>
      <c r="I822" s="625">
        <v>5.9323523299999998E-6</v>
      </c>
      <c r="J822" s="625">
        <v>5.9834270199999902E-6</v>
      </c>
      <c r="K822" s="625">
        <v>6.0869588999999999E-6</v>
      </c>
      <c r="L822" s="625">
        <v>6.2102764999999902E-6</v>
      </c>
      <c r="M822" s="625">
        <v>6.1464609999999902E-6</v>
      </c>
      <c r="N822" s="625">
        <v>5.8789763E-6</v>
      </c>
      <c r="O822" s="625">
        <v>5.3273535000000003E-6</v>
      </c>
      <c r="P822" s="625">
        <v>4.5341541999999996E-6</v>
      </c>
      <c r="Q822" s="625">
        <v>3.9614795999999998E-6</v>
      </c>
      <c r="R822" s="625">
        <v>3.6081263999999999E-6</v>
      </c>
      <c r="S822" s="625">
        <v>3.3632197000000001E-6</v>
      </c>
      <c r="T822" s="625">
        <v>3.2733897000000002E-6</v>
      </c>
      <c r="U822" s="625">
        <v>3.3409029999999999E-6</v>
      </c>
      <c r="V822" s="625">
        <v>3.61859759999999E-6</v>
      </c>
      <c r="W822" s="625">
        <v>4.0829014000000003E-6</v>
      </c>
      <c r="X822" s="625">
        <v>4.3433119E-6</v>
      </c>
      <c r="Y822" s="625">
        <v>3.38431559999999E-6</v>
      </c>
      <c r="Z822" s="142" t="s">
        <v>1675</v>
      </c>
    </row>
    <row r="823" spans="1:26">
      <c r="A823" t="s">
        <v>1311</v>
      </c>
      <c r="B823" t="s">
        <v>1278</v>
      </c>
      <c r="C823" t="s">
        <v>1391</v>
      </c>
      <c r="D823" t="s">
        <v>1689</v>
      </c>
      <c r="E823" s="625">
        <v>9.8551738000000004E-5</v>
      </c>
      <c r="F823" s="625">
        <v>2.958448E-5</v>
      </c>
      <c r="G823" s="625">
        <v>7.798743E-5</v>
      </c>
      <c r="H823" s="625">
        <v>2.0941299999999999E-5</v>
      </c>
      <c r="I823" s="625">
        <v>1.9370869999999999E-5</v>
      </c>
      <c r="J823" s="625">
        <v>2.155341E-5</v>
      </c>
      <c r="K823" s="625">
        <v>2.3601859999999999E-5</v>
      </c>
      <c r="L823" s="625">
        <v>2.5879669999999899E-5</v>
      </c>
      <c r="M823" s="625">
        <v>2.73805E-5</v>
      </c>
      <c r="N823" s="625">
        <v>2.796964E-5</v>
      </c>
      <c r="O823" s="625">
        <v>2.7574219999999999E-5</v>
      </c>
      <c r="P823" s="625">
        <v>2.64399599999999E-5</v>
      </c>
      <c r="Q823" s="625">
        <v>2.5503619999999999E-5</v>
      </c>
      <c r="R823" s="625">
        <v>2.4955200000000001E-5</v>
      </c>
      <c r="S823" s="625">
        <v>2.462696E-5</v>
      </c>
      <c r="T823" s="625">
        <v>2.5481489999999999E-5</v>
      </c>
      <c r="U823" s="625">
        <v>2.80679299999999E-5</v>
      </c>
      <c r="V823" s="625">
        <v>3.2957619999999999E-5</v>
      </c>
      <c r="W823" s="625">
        <v>4.1122080000000003E-5</v>
      </c>
      <c r="X823" s="625">
        <v>4.8796330000000001E-5</v>
      </c>
      <c r="Y823" s="625">
        <v>4.2095229999999998E-5</v>
      </c>
      <c r="Z823" s="142" t="s">
        <v>1675</v>
      </c>
    </row>
    <row r="824" spans="1:26">
      <c r="A824" t="s">
        <v>1311</v>
      </c>
      <c r="B824" t="s">
        <v>1278</v>
      </c>
      <c r="C824" t="s">
        <v>1391</v>
      </c>
      <c r="D824" t="s">
        <v>1688</v>
      </c>
      <c r="E824">
        <v>2.2244174399999898E-3</v>
      </c>
      <c r="F824" s="625">
        <v>6.6059940000000002E-4</v>
      </c>
      <c r="G824">
        <v>1.8318193E-3</v>
      </c>
      <c r="H824" s="625">
        <v>5.1655119999999895E-4</v>
      </c>
      <c r="I824" s="625">
        <v>4.5711070000000001E-4</v>
      </c>
      <c r="J824" s="625">
        <v>4.7293520000000003E-4</v>
      </c>
      <c r="K824" s="625">
        <v>4.9210919999999997E-4</v>
      </c>
      <c r="L824" s="625">
        <v>5.1454080000000002E-4</v>
      </c>
      <c r="M824" s="625">
        <v>5.2133080000000003E-4</v>
      </c>
      <c r="N824" s="625">
        <v>5.1088830000000003E-4</v>
      </c>
      <c r="O824" s="625">
        <v>4.7873890000000002E-4</v>
      </c>
      <c r="P824" s="625">
        <v>4.2864800000000001E-4</v>
      </c>
      <c r="Q824" s="625">
        <v>3.9191399999999999E-4</v>
      </c>
      <c r="R824" s="625">
        <v>3.693708E-4</v>
      </c>
      <c r="S824" s="625">
        <v>3.5409869999999998E-4</v>
      </c>
      <c r="T824" s="625">
        <v>3.554667E-4</v>
      </c>
      <c r="U824" s="625">
        <v>3.7749190000000002E-4</v>
      </c>
      <c r="V824" s="625">
        <v>4.2704799999999899E-4</v>
      </c>
      <c r="W824" s="625">
        <v>5.0994600000000005E-4</v>
      </c>
      <c r="X824" s="625">
        <v>5.7855999999999999E-4</v>
      </c>
      <c r="Y824" s="625">
        <v>4.7987080000000003E-4</v>
      </c>
      <c r="Z824" s="142" t="s">
        <v>1675</v>
      </c>
    </row>
    <row r="825" spans="1:26">
      <c r="A825" t="s">
        <v>1311</v>
      </c>
      <c r="B825" t="s">
        <v>1278</v>
      </c>
      <c r="C825" t="s">
        <v>1391</v>
      </c>
      <c r="D825" t="s">
        <v>1682</v>
      </c>
      <c r="E825" s="625">
        <v>9.8570203000000002E-6</v>
      </c>
      <c r="F825" s="625">
        <v>5.3207524000000001E-6</v>
      </c>
      <c r="G825" s="625">
        <v>1.60654429999999E-5</v>
      </c>
      <c r="H825" s="625">
        <v>5.6501635999999998E-6</v>
      </c>
      <c r="I825" s="625">
        <v>6.3193429999999999E-6</v>
      </c>
      <c r="J825" s="625">
        <v>6.0401879999999999E-6</v>
      </c>
      <c r="K825" s="625">
        <v>6.0466559999999997E-6</v>
      </c>
      <c r="L825" s="625">
        <v>6.1697030000000003E-6</v>
      </c>
      <c r="M825" s="625">
        <v>6.0816579999999998E-6</v>
      </c>
      <c r="N825" s="625">
        <v>5.8035289999999997E-6</v>
      </c>
      <c r="O825" s="625">
        <v>5.3166430000000002E-6</v>
      </c>
      <c r="P825" s="625">
        <v>4.6249779999999996E-6</v>
      </c>
      <c r="Q825" s="625">
        <v>4.1649679999999999E-6</v>
      </c>
      <c r="R825" s="625">
        <v>3.8684560999999999E-6</v>
      </c>
      <c r="S825" s="625">
        <v>3.6615866999999998E-6</v>
      </c>
      <c r="T825" s="625">
        <v>3.6212944999999999E-6</v>
      </c>
      <c r="U825" s="625">
        <v>3.76499749999999E-6</v>
      </c>
      <c r="V825" s="625">
        <v>4.1553622000000002E-6</v>
      </c>
      <c r="W825" s="625">
        <v>4.8272769999999999E-6</v>
      </c>
      <c r="X825" s="625">
        <v>5.3156889999999997E-6</v>
      </c>
      <c r="Y825" s="625">
        <v>4.2808186000000003E-6</v>
      </c>
      <c r="Z825" s="142" t="s">
        <v>1675</v>
      </c>
    </row>
    <row r="826" spans="1:26">
      <c r="A826" t="s">
        <v>1311</v>
      </c>
      <c r="B826" t="s">
        <v>1278</v>
      </c>
      <c r="C826" t="s">
        <v>1391</v>
      </c>
      <c r="D826" t="s">
        <v>1681</v>
      </c>
      <c r="E826" s="625">
        <v>1.0846559E-5</v>
      </c>
      <c r="F826" s="625">
        <v>5.53158E-6</v>
      </c>
      <c r="G826" s="625">
        <v>1.6218759999999999E-5</v>
      </c>
      <c r="H826" s="625">
        <v>4.8244699999999997E-6</v>
      </c>
      <c r="I826" s="625">
        <v>8.6500759999999997E-6</v>
      </c>
      <c r="J826" s="625">
        <v>1.1115432E-5</v>
      </c>
      <c r="K826" s="625">
        <v>1.362916E-5</v>
      </c>
      <c r="L826" s="625">
        <v>1.659617E-5</v>
      </c>
      <c r="M826" s="625">
        <v>1.9020239999999899E-5</v>
      </c>
      <c r="N826" s="625">
        <v>2.082885E-5</v>
      </c>
      <c r="O826" s="625">
        <v>2.2313369000000001E-5</v>
      </c>
      <c r="P826" s="625">
        <v>2.36184709999999E-5</v>
      </c>
      <c r="Q826" s="625">
        <v>2.4458533999999999E-5</v>
      </c>
      <c r="R826" s="625">
        <v>2.4997136E-5</v>
      </c>
      <c r="S826" s="625">
        <v>2.5445319999999902E-5</v>
      </c>
      <c r="T826" s="625">
        <v>2.7133139999999999E-5</v>
      </c>
      <c r="U826" s="625">
        <v>3.0901716E-5</v>
      </c>
      <c r="V826" s="625">
        <v>3.7435801000000001E-5</v>
      </c>
      <c r="W826" s="625">
        <v>4.8380210999999998E-5</v>
      </c>
      <c r="X826" s="625">
        <v>5.9352503E-5</v>
      </c>
      <c r="Y826" s="625">
        <v>5.2593999999999998E-5</v>
      </c>
      <c r="Z826" s="142" t="s">
        <v>1675</v>
      </c>
    </row>
    <row r="827" spans="1:26">
      <c r="A827" t="s">
        <v>1311</v>
      </c>
      <c r="B827" t="s">
        <v>1278</v>
      </c>
      <c r="C827" t="s">
        <v>1391</v>
      </c>
      <c r="D827" t="s">
        <v>1680</v>
      </c>
      <c r="E827" s="625">
        <v>2.4707092429999999E-4</v>
      </c>
      <c r="F827" s="625">
        <v>6.7612415999999994E-5</v>
      </c>
      <c r="G827" s="625">
        <v>1.8402798999999999E-4</v>
      </c>
      <c r="H827" s="625">
        <v>5.0677511000000001E-5</v>
      </c>
      <c r="I827" s="625">
        <v>4.2411640000000002E-5</v>
      </c>
      <c r="J827" s="625">
        <v>4.4837599999999999E-5</v>
      </c>
      <c r="K827" s="625">
        <v>4.6824650000000002E-5</v>
      </c>
      <c r="L827" s="625">
        <v>4.8777699999999999E-5</v>
      </c>
      <c r="M827" s="625">
        <v>4.933315E-5</v>
      </c>
      <c r="N827" s="625">
        <v>4.8219520000000003E-5</v>
      </c>
      <c r="O827" s="625">
        <v>4.4779579999999999E-5</v>
      </c>
      <c r="P827" s="625">
        <v>3.949363E-5</v>
      </c>
      <c r="Q827" s="625">
        <v>3.5501270000000003E-5</v>
      </c>
      <c r="R827" s="625">
        <v>3.3089649999999999E-5</v>
      </c>
      <c r="S827" s="625">
        <v>3.1451190000000001E-5</v>
      </c>
      <c r="T827" s="625">
        <v>3.1295489999999998E-5</v>
      </c>
      <c r="U827" s="625">
        <v>3.2899779999999998E-5</v>
      </c>
      <c r="V827" s="625">
        <v>3.6846800000000001E-5</v>
      </c>
      <c r="W827" s="625">
        <v>4.3386400000000002E-5</v>
      </c>
      <c r="X827" s="625">
        <v>4.8471999999999999E-5</v>
      </c>
      <c r="Y827" s="625">
        <v>3.9657699999999998E-5</v>
      </c>
      <c r="Z827" s="142" t="s">
        <v>1675</v>
      </c>
    </row>
    <row r="828" spans="1:26">
      <c r="A828" t="s">
        <v>1311</v>
      </c>
      <c r="B828" t="s">
        <v>1278</v>
      </c>
      <c r="C828" t="s">
        <v>1391</v>
      </c>
      <c r="D828" t="s">
        <v>1679</v>
      </c>
      <c r="E828" s="625">
        <v>4.9087190000000002E-4</v>
      </c>
      <c r="F828" s="625">
        <v>3.0028824000000003E-4</v>
      </c>
      <c r="G828" s="625">
        <v>8.7679643999999998E-4</v>
      </c>
      <c r="H828" s="625">
        <v>3.1037122999999999E-4</v>
      </c>
      <c r="I828" s="625">
        <v>4.0678683000000001E-4</v>
      </c>
      <c r="J828" s="625">
        <v>4.0382206E-4</v>
      </c>
      <c r="K828" s="625">
        <v>4.186034E-4</v>
      </c>
      <c r="L828" s="625">
        <v>4.4323474E-4</v>
      </c>
      <c r="M828" s="625">
        <v>4.5268368E-4</v>
      </c>
      <c r="N828" s="625">
        <v>4.4793334999999998E-4</v>
      </c>
      <c r="O828" s="625">
        <v>4.3009452999999903E-4</v>
      </c>
      <c r="P828" s="625">
        <v>3.9999934E-4</v>
      </c>
      <c r="Q828" s="625">
        <v>3.8011220000000001E-4</v>
      </c>
      <c r="R828" s="625">
        <v>3.6717386199999898E-4</v>
      </c>
      <c r="S828" s="625">
        <v>3.5856762499999898E-4</v>
      </c>
      <c r="T828" s="625">
        <v>3.66753554E-4</v>
      </c>
      <c r="U828" s="625">
        <v>3.9783825399999998E-4</v>
      </c>
      <c r="V828" s="625">
        <v>4.5948314499999899E-4</v>
      </c>
      <c r="W828" s="625">
        <v>5.6386421999999996E-4</v>
      </c>
      <c r="X828" s="625">
        <v>6.5831208999999995E-4</v>
      </c>
      <c r="Y828" s="625">
        <v>5.5962067999999895E-4</v>
      </c>
      <c r="Z828" s="142" t="s">
        <v>1675</v>
      </c>
    </row>
    <row r="829" spans="1:26">
      <c r="A829" t="s">
        <v>1311</v>
      </c>
      <c r="B829" t="s">
        <v>1278</v>
      </c>
      <c r="C829" t="s">
        <v>1391</v>
      </c>
      <c r="D829" t="s">
        <v>1678</v>
      </c>
      <c r="E829" s="625">
        <v>7.7613791220000004E-5</v>
      </c>
      <c r="F829" s="625">
        <v>2.2368458999999999E-5</v>
      </c>
      <c r="G829" s="625">
        <v>6.04388082E-5</v>
      </c>
      <c r="H829" s="625">
        <v>1.4975193199999999E-5</v>
      </c>
      <c r="I829" s="625">
        <v>9.5422371999999993E-6</v>
      </c>
      <c r="J829" s="625">
        <v>1.0351206599999999E-5</v>
      </c>
      <c r="K829" s="625">
        <v>1.0827282E-5</v>
      </c>
      <c r="L829" s="625">
        <v>1.1184175E-5</v>
      </c>
      <c r="M829" s="625">
        <v>1.1247439E-5</v>
      </c>
      <c r="N829" s="625">
        <v>1.0918125E-5</v>
      </c>
      <c r="O829" s="625">
        <v>9.9663399999999992E-6</v>
      </c>
      <c r="P829" s="625">
        <v>8.5398339999999903E-6</v>
      </c>
      <c r="Q829" s="625">
        <v>7.4333819999999998E-6</v>
      </c>
      <c r="R829" s="625">
        <v>6.774641E-6</v>
      </c>
      <c r="S829" s="625">
        <v>6.3244260000000003E-6</v>
      </c>
      <c r="T829" s="625">
        <v>6.1733289999999898E-6</v>
      </c>
      <c r="U829" s="625">
        <v>6.3409459999999997E-6</v>
      </c>
      <c r="V829" s="625">
        <v>6.9320419999999998E-6</v>
      </c>
      <c r="W829" s="625">
        <v>7.8865569999999906E-6</v>
      </c>
      <c r="X829" s="625">
        <v>8.4688779999999993E-6</v>
      </c>
      <c r="Y829" s="625">
        <v>6.6744649999999901E-6</v>
      </c>
      <c r="Z829" s="142" t="s">
        <v>1675</v>
      </c>
    </row>
    <row r="830" spans="1:26">
      <c r="A830" t="s">
        <v>1311</v>
      </c>
      <c r="B830" t="s">
        <v>1278</v>
      </c>
      <c r="C830" t="s">
        <v>1391</v>
      </c>
      <c r="D830" t="s">
        <v>1676</v>
      </c>
      <c r="E830">
        <v>1.0246784661E-3</v>
      </c>
      <c r="F830" s="625">
        <v>5.3041505100000002E-4</v>
      </c>
      <c r="G830">
        <v>1.56759125E-3</v>
      </c>
      <c r="H830" s="625">
        <v>5.2778094399999996E-4</v>
      </c>
      <c r="I830" s="625">
        <v>5.8724010499999995E-4</v>
      </c>
      <c r="J830" s="625">
        <v>5.5290227299999997E-4</v>
      </c>
      <c r="K830" s="625">
        <v>5.4710742600000005E-4</v>
      </c>
      <c r="L830" s="625">
        <v>5.5195958799999904E-4</v>
      </c>
      <c r="M830" s="625">
        <v>5.3772654999999995E-4</v>
      </c>
      <c r="N830" s="625">
        <v>5.0680023899999998E-4</v>
      </c>
      <c r="O830" s="625">
        <v>4.57054863E-4</v>
      </c>
      <c r="P830" s="625">
        <v>3.88318914E-4</v>
      </c>
      <c r="Q830" s="625">
        <v>3.4292136999999998E-4</v>
      </c>
      <c r="R830" s="625">
        <v>3.1357799699999899E-4</v>
      </c>
      <c r="S830" s="625">
        <v>2.9292727099999898E-4</v>
      </c>
      <c r="T830" s="625">
        <v>2.8539912099999999E-4</v>
      </c>
      <c r="U830" s="625">
        <v>2.9078158799999997E-4</v>
      </c>
      <c r="V830" s="625">
        <v>3.1353223299999998E-4</v>
      </c>
      <c r="W830" s="625">
        <v>3.5347293800000001E-4</v>
      </c>
      <c r="X830" s="625">
        <v>3.7588530999999899E-4</v>
      </c>
      <c r="Y830" s="625">
        <v>2.9213099500000002E-4</v>
      </c>
      <c r="Z830" s="142" t="s">
        <v>1675</v>
      </c>
    </row>
    <row r="831" spans="1:26">
      <c r="A831" t="s">
        <v>1311</v>
      </c>
      <c r="B831" t="s">
        <v>1278</v>
      </c>
      <c r="C831" t="s">
        <v>1390</v>
      </c>
      <c r="D831" t="s">
        <v>1690</v>
      </c>
      <c r="E831" s="625">
        <v>5.1403070965999999E-4</v>
      </c>
      <c r="F831">
        <v>1.047467607E-3</v>
      </c>
      <c r="G831" s="625">
        <v>9.1265353199999997E-4</v>
      </c>
      <c r="H831" s="625">
        <v>8.8677791799999996E-4</v>
      </c>
      <c r="I831" s="625">
        <v>4.5852599599999899E-4</v>
      </c>
      <c r="J831" s="625">
        <v>4.0084484999999999E-4</v>
      </c>
      <c r="K831" s="625">
        <v>3.7657208199999998E-4</v>
      </c>
      <c r="L831" s="625">
        <v>3.3492763400000001E-4</v>
      </c>
      <c r="M831" s="625">
        <v>2.9471325500000001E-4</v>
      </c>
      <c r="N831" s="625">
        <v>2.5632758E-4</v>
      </c>
      <c r="O831" s="625">
        <v>2.14741802E-4</v>
      </c>
      <c r="P831" s="625">
        <v>1.7104820299999901E-4</v>
      </c>
      <c r="Q831" s="625">
        <v>1.38844976E-4</v>
      </c>
      <c r="R831" s="625">
        <v>1.13545139E-4</v>
      </c>
      <c r="S831" s="625">
        <v>9.3686125999999995E-5</v>
      </c>
      <c r="T831" s="625">
        <v>7.7556913999999994E-5</v>
      </c>
      <c r="U831" s="625">
        <v>6.4163580999999998E-5</v>
      </c>
      <c r="V831" s="625">
        <v>5.3809781999999998E-5</v>
      </c>
      <c r="W831" s="625">
        <v>4.5300058999999998E-5</v>
      </c>
      <c r="X831" s="625">
        <v>3.8376008999999998E-5</v>
      </c>
      <c r="Y831" s="625">
        <v>3.2985799999999998E-5</v>
      </c>
      <c r="Z831" s="142" t="s">
        <v>1675</v>
      </c>
    </row>
    <row r="832" spans="1:26">
      <c r="A832" t="s">
        <v>1311</v>
      </c>
      <c r="B832" t="s">
        <v>1278</v>
      </c>
      <c r="C832" t="s">
        <v>1390</v>
      </c>
      <c r="D832" t="s">
        <v>1689</v>
      </c>
      <c r="E832">
        <v>1.1456212599999999E-3</v>
      </c>
      <c r="F832">
        <v>1.8370019999999999E-3</v>
      </c>
      <c r="G832">
        <v>1.475929E-3</v>
      </c>
      <c r="H832">
        <v>1.5960480000000001E-3</v>
      </c>
      <c r="I832">
        <v>1.4972219999999899E-3</v>
      </c>
      <c r="J832">
        <v>1.4439169999999901E-3</v>
      </c>
      <c r="K832">
        <v>1.4601390000000001E-3</v>
      </c>
      <c r="L832">
        <v>1.395723E-3</v>
      </c>
      <c r="M832">
        <v>1.312849E-3</v>
      </c>
      <c r="N832">
        <v>1.2194949999999999E-3</v>
      </c>
      <c r="O832">
        <v>1.1114950000000001E-3</v>
      </c>
      <c r="P832" s="625">
        <v>9.9743199999999992E-4</v>
      </c>
      <c r="Q832" s="625">
        <v>8.9386999999999995E-4</v>
      </c>
      <c r="R832" s="625">
        <v>7.8532399999999903E-4</v>
      </c>
      <c r="S832" s="625">
        <v>6.8600999999999905E-4</v>
      </c>
      <c r="T832" s="625">
        <v>6.0373600000000001E-4</v>
      </c>
      <c r="U832" s="625">
        <v>5.3905700000000001E-4</v>
      </c>
      <c r="V832" s="625">
        <v>4.9009019999999995E-4</v>
      </c>
      <c r="W832" s="625">
        <v>4.562519E-4</v>
      </c>
      <c r="X832" s="625">
        <v>4.3114689999999899E-4</v>
      </c>
      <c r="Y832" s="625">
        <v>4.1028789999999999E-4</v>
      </c>
      <c r="Z832" s="142" t="s">
        <v>1675</v>
      </c>
    </row>
    <row r="833" spans="1:26">
      <c r="A833" t="s">
        <v>1311</v>
      </c>
      <c r="B833" t="s">
        <v>1278</v>
      </c>
      <c r="C833" t="s">
        <v>1390</v>
      </c>
      <c r="D833" t="s">
        <v>1688</v>
      </c>
      <c r="E833">
        <v>2.5857854199999999E-2</v>
      </c>
      <c r="F833">
        <v>4.1019032999999899E-2</v>
      </c>
      <c r="G833">
        <v>3.4667639E-2</v>
      </c>
      <c r="H833">
        <v>3.9369289000000002E-2</v>
      </c>
      <c r="I833">
        <v>3.5331260000000003E-2</v>
      </c>
      <c r="J833">
        <v>3.1683049999999997E-2</v>
      </c>
      <c r="K833">
        <v>3.0444539999999999E-2</v>
      </c>
      <c r="L833">
        <v>2.7749820000000001E-2</v>
      </c>
      <c r="M833">
        <v>2.499701E-2</v>
      </c>
      <c r="N833">
        <v>2.2275030000000001E-2</v>
      </c>
      <c r="O833">
        <v>1.929761E-2</v>
      </c>
      <c r="P833">
        <v>1.6170440000000001E-2</v>
      </c>
      <c r="Q833">
        <v>1.373606E-2</v>
      </c>
      <c r="R833">
        <v>1.1623849999999899E-2</v>
      </c>
      <c r="S833">
        <v>9.8637900000000008E-3</v>
      </c>
      <c r="T833">
        <v>8.4221000000000001E-3</v>
      </c>
      <c r="U833">
        <v>7.2499000000000001E-3</v>
      </c>
      <c r="V833">
        <v>6.35032999999999E-3</v>
      </c>
      <c r="W833">
        <v>5.6578899999999996E-3</v>
      </c>
      <c r="X833">
        <v>5.1119399999999997E-3</v>
      </c>
      <c r="Y833">
        <v>4.6771340000000003E-3</v>
      </c>
      <c r="Z833" s="142" t="s">
        <v>1675</v>
      </c>
    </row>
    <row r="834" spans="1:26">
      <c r="A834" t="s">
        <v>1311</v>
      </c>
      <c r="B834" t="s">
        <v>1278</v>
      </c>
      <c r="C834" t="s">
        <v>1390</v>
      </c>
      <c r="D834" t="s">
        <v>1682</v>
      </c>
      <c r="E834" s="625">
        <v>1.145831536E-4</v>
      </c>
      <c r="F834" s="625">
        <v>3.3038391000000001E-4</v>
      </c>
      <c r="G834" s="625">
        <v>3.0404108000000002E-4</v>
      </c>
      <c r="H834" s="625">
        <v>4.3063022999999999E-4</v>
      </c>
      <c r="I834" s="625">
        <v>4.8843686E-4</v>
      </c>
      <c r="J834" s="625">
        <v>4.0464724999999998E-4</v>
      </c>
      <c r="K834" s="625">
        <v>3.7407905E-4</v>
      </c>
      <c r="L834" s="625">
        <v>3.3273976999999999E-4</v>
      </c>
      <c r="M834" s="625">
        <v>2.9160569999999998E-4</v>
      </c>
      <c r="N834" s="625">
        <v>2.5303694999999999E-4</v>
      </c>
      <c r="O834" s="625">
        <v>2.1430945999999999E-4</v>
      </c>
      <c r="P834" s="625">
        <v>1.7447434999999999E-4</v>
      </c>
      <c r="Q834" s="625">
        <v>1.45976309999999E-4</v>
      </c>
      <c r="R834" s="625">
        <v>1.217381E-4</v>
      </c>
      <c r="S834" s="625">
        <v>1.0199731E-4</v>
      </c>
      <c r="T834" s="625">
        <v>8.5799690000000004E-5</v>
      </c>
      <c r="U834" s="625">
        <v>7.2308379999999999E-5</v>
      </c>
      <c r="V834" s="625">
        <v>6.1791649999999996E-5</v>
      </c>
      <c r="W834" s="625">
        <v>5.355891E-5</v>
      </c>
      <c r="X834" s="625">
        <v>4.6967544999999997E-5</v>
      </c>
      <c r="Y834" s="625">
        <v>4.172368E-5</v>
      </c>
      <c r="Z834" s="142" t="s">
        <v>1675</v>
      </c>
    </row>
    <row r="835" spans="1:26">
      <c r="A835" t="s">
        <v>1311</v>
      </c>
      <c r="B835" t="s">
        <v>1278</v>
      </c>
      <c r="C835" t="s">
        <v>1390</v>
      </c>
      <c r="D835" t="s">
        <v>1681</v>
      </c>
      <c r="E835" s="625">
        <v>1.2608657E-4</v>
      </c>
      <c r="F835" s="625">
        <v>3.4347479999999997E-4</v>
      </c>
      <c r="G835" s="625">
        <v>3.0694350000000001E-4</v>
      </c>
      <c r="H835" s="625">
        <v>3.6769930000000003E-4</v>
      </c>
      <c r="I835" s="625">
        <v>6.6858480000000001E-4</v>
      </c>
      <c r="J835" s="625">
        <v>7.4465059999999903E-4</v>
      </c>
      <c r="K835" s="625">
        <v>8.4317699999999997E-4</v>
      </c>
      <c r="L835" s="625">
        <v>8.950513E-4</v>
      </c>
      <c r="M835" s="625">
        <v>9.1198980000000004E-4</v>
      </c>
      <c r="N835" s="625">
        <v>9.081502E-4</v>
      </c>
      <c r="O835" s="625">
        <v>8.9943610000000002E-4</v>
      </c>
      <c r="P835" s="625">
        <v>8.9099129999999896E-4</v>
      </c>
      <c r="Q835" s="625">
        <v>8.5724119999999997E-4</v>
      </c>
      <c r="R835" s="625">
        <v>7.8664260000000004E-4</v>
      </c>
      <c r="S835" s="625">
        <v>7.0880529999999995E-4</v>
      </c>
      <c r="T835" s="625">
        <v>6.4286840000000003E-4</v>
      </c>
      <c r="U835" s="625">
        <v>5.9348080000000002E-4</v>
      </c>
      <c r="V835" s="625">
        <v>5.5668318999999998E-4</v>
      </c>
      <c r="W835" s="625">
        <v>5.3678080999999996E-4</v>
      </c>
      <c r="X835" s="625">
        <v>5.2441751000000003E-4</v>
      </c>
      <c r="Y835" s="625">
        <v>5.1261579E-4</v>
      </c>
      <c r="Z835" s="142" t="s">
        <v>1675</v>
      </c>
    </row>
    <row r="836" spans="1:26">
      <c r="A836" t="s">
        <v>1311</v>
      </c>
      <c r="B836" t="s">
        <v>1278</v>
      </c>
      <c r="C836" t="s">
        <v>1390</v>
      </c>
      <c r="D836" t="s">
        <v>1680</v>
      </c>
      <c r="E836">
        <v>2.87208618999999E-3</v>
      </c>
      <c r="F836">
        <v>4.1982968999999997E-3</v>
      </c>
      <c r="G836">
        <v>3.4827615000000002E-3</v>
      </c>
      <c r="H836">
        <v>3.8624112999999902E-3</v>
      </c>
      <c r="I836">
        <v>3.2781019999999902E-3</v>
      </c>
      <c r="J836">
        <v>3.0037800000000002E-3</v>
      </c>
      <c r="K836">
        <v>2.8968179999999998E-3</v>
      </c>
      <c r="L836">
        <v>2.6306400000000001E-3</v>
      </c>
      <c r="M836">
        <v>2.3654409999999998E-3</v>
      </c>
      <c r="N836">
        <v>2.1024020000000002E-3</v>
      </c>
      <c r="O836">
        <v>1.8050329999999999E-3</v>
      </c>
      <c r="P836">
        <v>1.489869E-3</v>
      </c>
      <c r="Q836">
        <v>1.2442740000000001E-3</v>
      </c>
      <c r="R836">
        <v>1.041309E-3</v>
      </c>
      <c r="S836" s="625">
        <v>8.7610499999999996E-4</v>
      </c>
      <c r="T836" s="625">
        <v>7.4148900000000002E-4</v>
      </c>
      <c r="U836" s="625">
        <v>6.3185599999999998E-4</v>
      </c>
      <c r="V836" s="625">
        <v>5.4792600000000001E-4</v>
      </c>
      <c r="W836" s="625">
        <v>4.8137400000000002E-4</v>
      </c>
      <c r="X836" s="625">
        <v>4.2828099999999997E-4</v>
      </c>
      <c r="Y836" s="625">
        <v>3.8653099999999899E-4</v>
      </c>
      <c r="Z836" s="142" t="s">
        <v>1675</v>
      </c>
    </row>
    <row r="837" spans="1:26">
      <c r="A837" t="s">
        <v>1311</v>
      </c>
      <c r="B837" t="s">
        <v>1278</v>
      </c>
      <c r="C837" t="s">
        <v>1390</v>
      </c>
      <c r="D837" t="s">
        <v>1679</v>
      </c>
      <c r="E837">
        <v>5.7061783999999898E-3</v>
      </c>
      <c r="F837">
        <v>1.8646026999999999E-2</v>
      </c>
      <c r="G837">
        <v>1.6593526000000001E-2</v>
      </c>
      <c r="H837">
        <v>2.3655076000000001E-2</v>
      </c>
      <c r="I837">
        <v>3.1441533399999999E-2</v>
      </c>
      <c r="J837">
        <v>2.70530204999999E-2</v>
      </c>
      <c r="K837">
        <v>2.5897092100000001E-2</v>
      </c>
      <c r="L837">
        <v>2.39041631E-2</v>
      </c>
      <c r="M837">
        <v>2.1705434999999999E-2</v>
      </c>
      <c r="N837">
        <v>1.9530246899999999E-2</v>
      </c>
      <c r="O837">
        <v>1.73367998E-2</v>
      </c>
      <c r="P837">
        <v>1.50897092999999E-2</v>
      </c>
      <c r="Q837">
        <v>1.33224577E-2</v>
      </c>
      <c r="R837">
        <v>1.1554675299999999E-2</v>
      </c>
      <c r="S837">
        <v>9.9882900000000004E-3</v>
      </c>
      <c r="T837">
        <v>8.6895475000000003E-3</v>
      </c>
      <c r="U837">
        <v>7.6406668000000002E-3</v>
      </c>
      <c r="V837">
        <v>6.8326545999999998E-3</v>
      </c>
      <c r="W837">
        <v>6.2561107999999999E-3</v>
      </c>
      <c r="X837">
        <v>5.8166193E-3</v>
      </c>
      <c r="Y837">
        <v>5.4544319199999998E-3</v>
      </c>
      <c r="Z837" s="142" t="s">
        <v>1675</v>
      </c>
    </row>
    <row r="838" spans="1:26">
      <c r="A838" t="s">
        <v>1311</v>
      </c>
      <c r="B838" t="s">
        <v>1278</v>
      </c>
      <c r="C838" t="s">
        <v>1390</v>
      </c>
      <c r="D838" t="s">
        <v>1678</v>
      </c>
      <c r="E838" s="625">
        <v>9.0222709659999896E-4</v>
      </c>
      <c r="F838">
        <v>1.3889380699999899E-3</v>
      </c>
      <c r="G838">
        <v>1.1438173199999999E-3</v>
      </c>
      <c r="H838">
        <v>1.14134168E-3</v>
      </c>
      <c r="I838" s="625">
        <v>7.3754344999999995E-4</v>
      </c>
      <c r="J838" s="625">
        <v>6.9345418999999895E-4</v>
      </c>
      <c r="K838" s="625">
        <v>6.6983482999999995E-4</v>
      </c>
      <c r="L838" s="625">
        <v>6.0317640999999996E-4</v>
      </c>
      <c r="M838" s="625">
        <v>5.3929694999999998E-4</v>
      </c>
      <c r="N838" s="625">
        <v>4.7603711E-4</v>
      </c>
      <c r="O838" s="625">
        <v>4.0173577999999999E-4</v>
      </c>
      <c r="P838" s="625">
        <v>3.2215956999999998E-4</v>
      </c>
      <c r="Q838" s="625">
        <v>2.6053042999999999E-4</v>
      </c>
      <c r="R838" s="625">
        <v>2.1319351999999901E-4</v>
      </c>
      <c r="S838" s="625">
        <v>1.7617368E-4</v>
      </c>
      <c r="T838" s="625">
        <v>1.4626554000000001E-4</v>
      </c>
      <c r="U838" s="625">
        <v>1.2178063999999999E-4</v>
      </c>
      <c r="V838" s="625">
        <v>1.03081689999999E-4</v>
      </c>
      <c r="W838" s="625">
        <v>8.750176E-5</v>
      </c>
      <c r="X838" s="625">
        <v>7.4827910000000003E-5</v>
      </c>
      <c r="Y838" s="625">
        <v>6.505375E-5</v>
      </c>
      <c r="Z838" s="142" t="s">
        <v>1675</v>
      </c>
    </row>
    <row r="839" spans="1:26">
      <c r="A839" t="s">
        <v>1311</v>
      </c>
      <c r="B839" t="s">
        <v>1278</v>
      </c>
      <c r="C839" t="s">
        <v>1390</v>
      </c>
      <c r="D839" t="s">
        <v>1676</v>
      </c>
      <c r="E839">
        <v>1.1911492746999999E-2</v>
      </c>
      <c r="F839">
        <v>3.2935341100000001E-2</v>
      </c>
      <c r="G839">
        <v>2.96670123E-2</v>
      </c>
      <c r="H839">
        <v>4.0225123199999997E-2</v>
      </c>
      <c r="I839">
        <v>4.5389278200000001E-2</v>
      </c>
      <c r="J839">
        <v>3.70403511E-2</v>
      </c>
      <c r="K839">
        <v>3.3847043799999997E-2</v>
      </c>
      <c r="L839">
        <v>2.9767848900000001E-2</v>
      </c>
      <c r="M839">
        <v>2.5783115700000001E-2</v>
      </c>
      <c r="N839">
        <v>2.2096819300000001E-2</v>
      </c>
      <c r="O839">
        <v>1.8423505399999901E-2</v>
      </c>
      <c r="P839">
        <v>1.46490631E-2</v>
      </c>
      <c r="Q839">
        <v>1.2018976799999999E-2</v>
      </c>
      <c r="R839">
        <v>9.8680833999999999E-3</v>
      </c>
      <c r="S839">
        <v>8.1598009499999902E-3</v>
      </c>
      <c r="T839">
        <v>6.7620031700000001E-3</v>
      </c>
      <c r="U839">
        <v>5.5845969299999996E-3</v>
      </c>
      <c r="V839">
        <v>4.6623272799999997E-3</v>
      </c>
      <c r="W839">
        <v>3.9218043500000004E-3</v>
      </c>
      <c r="X839">
        <v>3.3211912299999898E-3</v>
      </c>
      <c r="Y839">
        <v>2.84729947E-3</v>
      </c>
      <c r="Z839" s="142" t="s">
        <v>1675</v>
      </c>
    </row>
    <row r="840" spans="1:26">
      <c r="A840" t="s">
        <v>1311</v>
      </c>
      <c r="B840" t="s">
        <v>1278</v>
      </c>
      <c r="C840" t="s">
        <v>1389</v>
      </c>
      <c r="D840" t="s">
        <v>1690</v>
      </c>
      <c r="E840" s="625">
        <v>7.5304643459E-5</v>
      </c>
      <c r="F840" s="625">
        <v>4.388403334E-5</v>
      </c>
      <c r="G840" s="625">
        <v>8.7009558E-5</v>
      </c>
      <c r="H840" s="625">
        <v>3.1719808319999997E-5</v>
      </c>
      <c r="I840" s="625">
        <v>1.5896951500000001E-5</v>
      </c>
      <c r="J840" s="625">
        <v>1.50718096E-5</v>
      </c>
      <c r="K840" s="625">
        <v>1.56057115E-5</v>
      </c>
      <c r="L840" s="625">
        <v>1.5962587599999999E-5</v>
      </c>
      <c r="M840" s="625">
        <v>1.58840181E-5</v>
      </c>
      <c r="N840" s="625">
        <v>1.5413528499999999E-5</v>
      </c>
      <c r="O840" s="625">
        <v>1.45160822E-5</v>
      </c>
      <c r="P840" s="625">
        <v>1.2723450499999901E-5</v>
      </c>
      <c r="Q840" s="625">
        <v>1.11831155E-5</v>
      </c>
      <c r="R840" s="625">
        <v>9.7028328000000001E-6</v>
      </c>
      <c r="S840" s="625">
        <v>8.3379376999999994E-6</v>
      </c>
      <c r="T840" s="625">
        <v>7.1426479999999997E-6</v>
      </c>
      <c r="U840" s="625">
        <v>6.1023616999999998E-6</v>
      </c>
      <c r="V840" s="625">
        <v>5.3120969999999996E-6</v>
      </c>
      <c r="W840" s="625">
        <v>4.7332297999999902E-6</v>
      </c>
      <c r="X840" s="625">
        <v>4.5614203999999902E-6</v>
      </c>
      <c r="Y840" s="625">
        <v>3.6331369E-6</v>
      </c>
      <c r="Z840" s="142" t="s">
        <v>1675</v>
      </c>
    </row>
    <row r="841" spans="1:26">
      <c r="A841" t="s">
        <v>1311</v>
      </c>
      <c r="B841" t="s">
        <v>1278</v>
      </c>
      <c r="C841" t="s">
        <v>1389</v>
      </c>
      <c r="D841" t="s">
        <v>1689</v>
      </c>
      <c r="E841" s="625">
        <v>1.6783177299999999E-4</v>
      </c>
      <c r="F841" s="625">
        <v>7.6961870000000004E-5</v>
      </c>
      <c r="G841" s="625">
        <v>1.4071059999999999E-4</v>
      </c>
      <c r="H841" s="625">
        <v>5.70901599999999E-5</v>
      </c>
      <c r="I841" s="625">
        <v>5.1908199999999999E-5</v>
      </c>
      <c r="J841" s="625">
        <v>5.42912E-5</v>
      </c>
      <c r="K841" s="625">
        <v>6.0510200000000002E-5</v>
      </c>
      <c r="L841" s="625">
        <v>6.6519799999999898E-5</v>
      </c>
      <c r="M841" s="625">
        <v>7.0758299999999996E-5</v>
      </c>
      <c r="N841" s="625">
        <v>7.33309E-5</v>
      </c>
      <c r="O841" s="625">
        <v>7.5134799999999896E-5</v>
      </c>
      <c r="P841" s="625">
        <v>7.4194099999999995E-5</v>
      </c>
      <c r="Q841" s="625">
        <v>7.1995699999999999E-5</v>
      </c>
      <c r="R841" s="625">
        <v>6.7108700000000003E-5</v>
      </c>
      <c r="S841" s="625">
        <v>6.1053899999999995E-5</v>
      </c>
      <c r="T841" s="625">
        <v>5.560122E-5</v>
      </c>
      <c r="U841" s="625">
        <v>5.1267729999999999E-5</v>
      </c>
      <c r="V841" s="625">
        <v>4.8381680000000003E-5</v>
      </c>
      <c r="W841" s="625">
        <v>4.7672110000000001E-5</v>
      </c>
      <c r="X841" s="625">
        <v>5.1246689999999998E-5</v>
      </c>
      <c r="Y841" s="625">
        <v>4.5190079999999998E-5</v>
      </c>
      <c r="Z841" s="142" t="s">
        <v>1675</v>
      </c>
    </row>
    <row r="842" spans="1:26">
      <c r="A842" t="s">
        <v>1311</v>
      </c>
      <c r="B842" t="s">
        <v>1278</v>
      </c>
      <c r="C842" t="s">
        <v>1389</v>
      </c>
      <c r="D842" t="s">
        <v>1688</v>
      </c>
      <c r="E842">
        <v>3.7881340099999998E-3</v>
      </c>
      <c r="F842">
        <v>1.7185085999999899E-3</v>
      </c>
      <c r="G842">
        <v>3.3051045999999999E-3</v>
      </c>
      <c r="H842">
        <v>1.4082252E-3</v>
      </c>
      <c r="I842">
        <v>1.2249234999999999E-3</v>
      </c>
      <c r="J842">
        <v>1.1912849999999901E-3</v>
      </c>
      <c r="K842">
        <v>1.2616649999999999E-3</v>
      </c>
      <c r="L842">
        <v>1.32255E-3</v>
      </c>
      <c r="M842">
        <v>1.347256E-3</v>
      </c>
      <c r="N842">
        <v>1.339448E-3</v>
      </c>
      <c r="O842">
        <v>1.304478E-3</v>
      </c>
      <c r="P842">
        <v>1.202842E-3</v>
      </c>
      <c r="Q842">
        <v>1.1063549999999901E-3</v>
      </c>
      <c r="R842" s="625">
        <v>9.9329999999999991E-4</v>
      </c>
      <c r="S842" s="625">
        <v>8.7786399999999903E-4</v>
      </c>
      <c r="T842" s="625">
        <v>7.7563799999999896E-4</v>
      </c>
      <c r="U842" s="625">
        <v>6.8951199999999998E-4</v>
      </c>
      <c r="V842" s="625">
        <v>6.2690499999999998E-4</v>
      </c>
      <c r="W842" s="625">
        <v>5.9117200000000005E-4</v>
      </c>
      <c r="X842" s="625">
        <v>6.0761299999999904E-4</v>
      </c>
      <c r="Y842" s="625">
        <v>5.1515199999999995E-4</v>
      </c>
      <c r="Z842" s="142" t="s">
        <v>1675</v>
      </c>
    </row>
    <row r="843" spans="1:26">
      <c r="A843" t="s">
        <v>1311</v>
      </c>
      <c r="B843" t="s">
        <v>1278</v>
      </c>
      <c r="C843" t="s">
        <v>1389</v>
      </c>
      <c r="D843" t="s">
        <v>1682</v>
      </c>
      <c r="E843" s="625">
        <v>1.6786353000000001E-5</v>
      </c>
      <c r="F843" s="625">
        <v>1.3841600999999899E-5</v>
      </c>
      <c r="G843" s="625">
        <v>2.8986389000000001E-5</v>
      </c>
      <c r="H843" s="625">
        <v>1.54035129999999E-5</v>
      </c>
      <c r="I843" s="625">
        <v>1.6934016999999899E-5</v>
      </c>
      <c r="J843" s="625">
        <v>1.5214722E-5</v>
      </c>
      <c r="K843" s="625">
        <v>1.5502332999999999E-5</v>
      </c>
      <c r="L843" s="625">
        <v>1.5858312E-5</v>
      </c>
      <c r="M843" s="625">
        <v>1.5716633000000002E-5</v>
      </c>
      <c r="N843" s="625">
        <v>1.5215707E-5</v>
      </c>
      <c r="O843" s="625">
        <v>1.4486870999999899E-5</v>
      </c>
      <c r="P843" s="625">
        <v>1.2978300000000001E-5</v>
      </c>
      <c r="Q843" s="625">
        <v>1.1757529E-5</v>
      </c>
      <c r="R843" s="625">
        <v>1.0402925E-5</v>
      </c>
      <c r="S843" s="625">
        <v>9.0776309999999906E-6</v>
      </c>
      <c r="T843" s="625">
        <v>7.9017549999999997E-6</v>
      </c>
      <c r="U843" s="625">
        <v>6.8769880000000001E-6</v>
      </c>
      <c r="V843" s="625">
        <v>6.1000729999999997E-6</v>
      </c>
      <c r="W843" s="625">
        <v>5.5961760000000001E-6</v>
      </c>
      <c r="X843" s="625">
        <v>5.5826309999999902E-6</v>
      </c>
      <c r="Y843" s="625">
        <v>4.5955559000000002E-6</v>
      </c>
      <c r="Z843" s="142" t="s">
        <v>1675</v>
      </c>
    </row>
    <row r="844" spans="1:26">
      <c r="A844" t="s">
        <v>1311</v>
      </c>
      <c r="B844" t="s">
        <v>1278</v>
      </c>
      <c r="C844" t="s">
        <v>1389</v>
      </c>
      <c r="D844" t="s">
        <v>1681</v>
      </c>
      <c r="E844" s="625">
        <v>1.8471432999999899E-5</v>
      </c>
      <c r="F844" s="625">
        <v>1.439003E-5</v>
      </c>
      <c r="G844" s="625">
        <v>2.926303E-5</v>
      </c>
      <c r="H844" s="625">
        <v>1.315248E-5</v>
      </c>
      <c r="I844" s="625">
        <v>2.3179619999999999E-5</v>
      </c>
      <c r="J844" s="625">
        <v>2.7998919999999999E-5</v>
      </c>
      <c r="K844" s="625">
        <v>3.4942399999999999E-5</v>
      </c>
      <c r="L844" s="625">
        <v>4.2657880000000002E-5</v>
      </c>
      <c r="M844" s="625">
        <v>4.9153300000000003E-5</v>
      </c>
      <c r="N844" s="625">
        <v>5.4609150000000002E-5</v>
      </c>
      <c r="O844" s="625">
        <v>6.079999E-5</v>
      </c>
      <c r="P844" s="625">
        <v>6.627658E-5</v>
      </c>
      <c r="Q844" s="625">
        <v>6.904557E-5</v>
      </c>
      <c r="R844" s="625">
        <v>6.7221440000000003E-5</v>
      </c>
      <c r="S844" s="625">
        <v>6.3082709999999999E-5</v>
      </c>
      <c r="T844" s="625">
        <v>5.9205259999999998E-5</v>
      </c>
      <c r="U844" s="625">
        <v>5.6443859999999899E-5</v>
      </c>
      <c r="V844" s="625">
        <v>5.4955710999999902E-5</v>
      </c>
      <c r="W844" s="625">
        <v>5.6086346999999899E-5</v>
      </c>
      <c r="X844" s="625">
        <v>6.2332994999999994E-5</v>
      </c>
      <c r="Y844" s="625">
        <v>5.6460764999999997E-5</v>
      </c>
      <c r="Z844" s="142" t="s">
        <v>1675</v>
      </c>
    </row>
    <row r="845" spans="1:26">
      <c r="A845" t="s">
        <v>1311</v>
      </c>
      <c r="B845" t="s">
        <v>1278</v>
      </c>
      <c r="C845" t="s">
        <v>1389</v>
      </c>
      <c r="D845" t="s">
        <v>1680</v>
      </c>
      <c r="E845" s="625">
        <v>4.2075594699999999E-4</v>
      </c>
      <c r="F845" s="625">
        <v>1.7588943E-4</v>
      </c>
      <c r="G845" s="625">
        <v>3.3203580999999899E-4</v>
      </c>
      <c r="H845" s="625">
        <v>1.3815738999999901E-4</v>
      </c>
      <c r="I845" s="625">
        <v>1.1365063E-4</v>
      </c>
      <c r="J845" s="625">
        <v>1.1294224999999999E-4</v>
      </c>
      <c r="K845" s="625">
        <v>1.2004835E-4</v>
      </c>
      <c r="L845" s="625">
        <v>1.2537559999999901E-4</v>
      </c>
      <c r="M845" s="625">
        <v>1.2748969999999999E-4</v>
      </c>
      <c r="N845" s="625">
        <v>1.26422E-4</v>
      </c>
      <c r="O845" s="625">
        <v>1.220165E-4</v>
      </c>
      <c r="P845" s="625">
        <v>1.108242E-4</v>
      </c>
      <c r="Q845" s="625">
        <v>1.002186E-4</v>
      </c>
      <c r="R845" s="625">
        <v>8.8983699999999898E-5</v>
      </c>
      <c r="S845" s="625">
        <v>7.7972200000000005E-5</v>
      </c>
      <c r="T845" s="625">
        <v>6.82877E-5</v>
      </c>
      <c r="U845" s="625">
        <v>6.0093500000000003E-5</v>
      </c>
      <c r="V845" s="625">
        <v>5.4091200000000001E-5</v>
      </c>
      <c r="W845" s="625">
        <v>5.0297100000000003E-5</v>
      </c>
      <c r="X845" s="625">
        <v>5.0906199999999997E-5</v>
      </c>
      <c r="Y845" s="625">
        <v>4.2573400000000001E-5</v>
      </c>
      <c r="Z845" s="142" t="s">
        <v>1675</v>
      </c>
    </row>
    <row r="846" spans="1:26">
      <c r="A846" t="s">
        <v>1311</v>
      </c>
      <c r="B846" t="s">
        <v>1278</v>
      </c>
      <c r="C846" t="s">
        <v>1389</v>
      </c>
      <c r="D846" t="s">
        <v>1679</v>
      </c>
      <c r="E846" s="625">
        <v>8.3594603000000005E-4</v>
      </c>
      <c r="F846" s="625">
        <v>7.8118177999999996E-4</v>
      </c>
      <c r="G846">
        <v>1.5819826E-3</v>
      </c>
      <c r="H846" s="625">
        <v>8.4613591999999896E-4</v>
      </c>
      <c r="I846">
        <v>1.0900673699999999E-3</v>
      </c>
      <c r="J846">
        <v>1.0171954599999999E-3</v>
      </c>
      <c r="K846">
        <v>1.07321227E-3</v>
      </c>
      <c r="L846">
        <v>1.1392667999999999E-3</v>
      </c>
      <c r="M846">
        <v>1.1698546499999999E-3</v>
      </c>
      <c r="N846">
        <v>1.1743945699999999E-3</v>
      </c>
      <c r="O846">
        <v>1.1719312299999999E-3</v>
      </c>
      <c r="P846">
        <v>1.1224503799999899E-3</v>
      </c>
      <c r="Q846">
        <v>1.0730418100000001E-3</v>
      </c>
      <c r="R846" s="625">
        <v>9.8738875000000011E-4</v>
      </c>
      <c r="S846" s="625">
        <v>8.8894389000000002E-4</v>
      </c>
      <c r="T846" s="625">
        <v>8.0026719999999997E-4</v>
      </c>
      <c r="U846" s="625">
        <v>7.2667526000000002E-4</v>
      </c>
      <c r="V846" s="625">
        <v>6.7451947000000002E-4</v>
      </c>
      <c r="W846" s="625">
        <v>6.5367821000000001E-4</v>
      </c>
      <c r="X846" s="625">
        <v>6.9137108999999897E-4</v>
      </c>
      <c r="Y846" s="625">
        <v>6.0076494399999996E-4</v>
      </c>
      <c r="Z846" s="142" t="s">
        <v>1675</v>
      </c>
    </row>
    <row r="847" spans="1:26">
      <c r="A847" t="s">
        <v>1311</v>
      </c>
      <c r="B847" t="s">
        <v>1278</v>
      </c>
      <c r="C847" t="s">
        <v>1389</v>
      </c>
      <c r="D847" t="s">
        <v>1678</v>
      </c>
      <c r="E847" s="625">
        <v>1.3217483458999901E-4</v>
      </c>
      <c r="F847" s="625">
        <v>5.8190133499999999E-5</v>
      </c>
      <c r="G847" s="625">
        <v>1.0904808E-4</v>
      </c>
      <c r="H847" s="625">
        <v>4.0825416400000001E-5</v>
      </c>
      <c r="I847" s="625">
        <v>2.5570454999999999E-5</v>
      </c>
      <c r="J847" s="625">
        <v>2.6073859999999998E-5</v>
      </c>
      <c r="K847" s="625">
        <v>2.7758848000000001E-5</v>
      </c>
      <c r="L847" s="625">
        <v>2.8747200000000002E-5</v>
      </c>
      <c r="M847" s="625">
        <v>2.9066311E-5</v>
      </c>
      <c r="N847" s="625">
        <v>2.8625170999999999E-5</v>
      </c>
      <c r="O847" s="625">
        <v>2.7156521000000001E-5</v>
      </c>
      <c r="P847" s="625">
        <v>2.3963850999999999E-5</v>
      </c>
      <c r="Q847" s="625">
        <v>2.0984184000000001E-5</v>
      </c>
      <c r="R847" s="625">
        <v>1.8218162000000001E-5</v>
      </c>
      <c r="S847" s="625">
        <v>1.5679222000000001E-5</v>
      </c>
      <c r="T847" s="625">
        <v>1.3470371E-5</v>
      </c>
      <c r="U847" s="625">
        <v>1.1582109999999999E-5</v>
      </c>
      <c r="V847" s="625">
        <v>1.0176224E-5</v>
      </c>
      <c r="W847" s="625">
        <v>9.1427440000000001E-6</v>
      </c>
      <c r="X847" s="625">
        <v>8.8941619999999997E-6</v>
      </c>
      <c r="Y847" s="625">
        <v>7.1651740000000002E-6</v>
      </c>
      <c r="Z847" s="142" t="s">
        <v>1675</v>
      </c>
    </row>
    <row r="848" spans="1:26">
      <c r="A848" t="s">
        <v>1311</v>
      </c>
      <c r="B848" t="s">
        <v>1278</v>
      </c>
      <c r="C848" t="s">
        <v>1389</v>
      </c>
      <c r="D848" t="s">
        <v>1676</v>
      </c>
      <c r="E848">
        <v>1.7450108040999899E-3</v>
      </c>
      <c r="F848">
        <v>1.379837943E-3</v>
      </c>
      <c r="G848">
        <v>2.8283645999999901E-3</v>
      </c>
      <c r="H848">
        <v>1.438842512E-3</v>
      </c>
      <c r="I848">
        <v>1.5736352700000001E-3</v>
      </c>
      <c r="J848">
        <v>1.3927191199999999E-3</v>
      </c>
      <c r="K848">
        <v>1.40267253E-3</v>
      </c>
      <c r="L848">
        <v>1.4187232399999999E-3</v>
      </c>
      <c r="M848">
        <v>1.3896227399999999E-3</v>
      </c>
      <c r="N848">
        <v>1.32872793E-3</v>
      </c>
      <c r="O848">
        <v>1.24539573E-3</v>
      </c>
      <c r="P848">
        <v>1.08967815E-3</v>
      </c>
      <c r="Q848" s="625">
        <v>9.6805335999999896E-4</v>
      </c>
      <c r="R848" s="625">
        <v>8.4326313299999895E-4</v>
      </c>
      <c r="S848" s="625">
        <v>7.2621178099999996E-4</v>
      </c>
      <c r="T848" s="625">
        <v>6.2274993199999999E-4</v>
      </c>
      <c r="U848" s="625">
        <v>5.3113059100000002E-4</v>
      </c>
      <c r="V848" s="625">
        <v>4.6026508300000001E-4</v>
      </c>
      <c r="W848" s="625">
        <v>4.0977503899999998E-4</v>
      </c>
      <c r="X848" s="625">
        <v>3.94761239E-4</v>
      </c>
      <c r="Y848" s="625">
        <v>3.1360841600000001E-4</v>
      </c>
      <c r="Z848" s="142" t="s">
        <v>1675</v>
      </c>
    </row>
    <row r="849" spans="1:26">
      <c r="A849" t="s">
        <v>1311</v>
      </c>
      <c r="B849" t="s">
        <v>1278</v>
      </c>
      <c r="C849" t="s">
        <v>1388</v>
      </c>
      <c r="D849" t="s">
        <v>1690</v>
      </c>
      <c r="E849" s="625">
        <v>9.5323287931000001E-5</v>
      </c>
      <c r="F849" s="625">
        <v>6.4537596499999997E-5</v>
      </c>
      <c r="G849" s="625">
        <v>1.132400592E-4</v>
      </c>
      <c r="H849" s="625">
        <v>5.1422886899999998E-5</v>
      </c>
      <c r="I849" s="625">
        <v>2.5715052799999999E-5</v>
      </c>
      <c r="J849" s="625">
        <v>2.3888857900000001E-5</v>
      </c>
      <c r="K849" s="625">
        <v>2.5010589899999998E-5</v>
      </c>
      <c r="L849" s="625">
        <v>2.5652477100000001E-5</v>
      </c>
      <c r="M849" s="625">
        <v>2.6071861299999998E-5</v>
      </c>
      <c r="N849" s="625">
        <v>2.5956654799999999E-5</v>
      </c>
      <c r="O849" s="625">
        <v>2.44319312E-5</v>
      </c>
      <c r="P849" s="625">
        <v>2.1415598E-5</v>
      </c>
      <c r="Q849" s="625">
        <v>1.8799554999999999E-5</v>
      </c>
      <c r="R849" s="625">
        <v>1.6239237999999999E-5</v>
      </c>
      <c r="S849" s="625">
        <v>1.3797767E-5</v>
      </c>
      <c r="T849" s="625">
        <v>1.15262282E-5</v>
      </c>
      <c r="U849" s="625">
        <v>9.3950692999999992E-6</v>
      </c>
      <c r="V849" s="625">
        <v>7.5541703999999998E-6</v>
      </c>
      <c r="W849" s="625">
        <v>5.9471262000000004E-6</v>
      </c>
      <c r="X849" s="625">
        <v>4.6899300000000002E-6</v>
      </c>
      <c r="Y849" s="625">
        <v>4.1269984999999997E-6</v>
      </c>
      <c r="Z849" s="142" t="s">
        <v>1675</v>
      </c>
    </row>
    <row r="850" spans="1:26">
      <c r="A850" t="s">
        <v>1311</v>
      </c>
      <c r="B850" t="s">
        <v>1278</v>
      </c>
      <c r="C850" t="s">
        <v>1388</v>
      </c>
      <c r="D850" t="s">
        <v>1689</v>
      </c>
      <c r="E850" s="625">
        <v>2.1244781699999901E-4</v>
      </c>
      <c r="F850" s="625">
        <v>1.1318325999999999E-4</v>
      </c>
      <c r="G850" s="625">
        <v>1.831301E-4</v>
      </c>
      <c r="H850" s="625">
        <v>9.2552219999999898E-5</v>
      </c>
      <c r="I850" s="625">
        <v>8.3967000000000004E-5</v>
      </c>
      <c r="J850" s="625">
        <v>8.6051999999999995E-5</v>
      </c>
      <c r="K850" s="625">
        <v>9.6977099999999997E-5</v>
      </c>
      <c r="L850" s="625">
        <v>1.06899899999999E-4</v>
      </c>
      <c r="M850" s="625">
        <v>1.1614189999999999E-4</v>
      </c>
      <c r="N850" s="625">
        <v>1.234904E-4</v>
      </c>
      <c r="O850" s="625">
        <v>1.264587E-4</v>
      </c>
      <c r="P850" s="625">
        <v>1.2488070000000001E-4</v>
      </c>
      <c r="Q850" s="625">
        <v>1.210298E-4</v>
      </c>
      <c r="R850" s="625">
        <v>1.123173E-4</v>
      </c>
      <c r="S850" s="625">
        <v>1.0103319999999999E-4</v>
      </c>
      <c r="T850" s="625">
        <v>8.9724900000000006E-5</v>
      </c>
      <c r="U850" s="625">
        <v>7.89307E-5</v>
      </c>
      <c r="V850" s="625">
        <v>6.8802179999999995E-5</v>
      </c>
      <c r="W850" s="625">
        <v>5.9898239999999998E-5</v>
      </c>
      <c r="X850" s="625">
        <v>5.2690459999999997E-5</v>
      </c>
      <c r="Y850" s="625">
        <v>5.1332979999999902E-5</v>
      </c>
      <c r="Z850" s="142" t="s">
        <v>1675</v>
      </c>
    </row>
    <row r="851" spans="1:26">
      <c r="A851" t="s">
        <v>1311</v>
      </c>
      <c r="B851" t="s">
        <v>1278</v>
      </c>
      <c r="C851" t="s">
        <v>1388</v>
      </c>
      <c r="D851" t="s">
        <v>1688</v>
      </c>
      <c r="E851">
        <v>4.7951558699999997E-3</v>
      </c>
      <c r="F851">
        <v>2.5273106999999999E-3</v>
      </c>
      <c r="G851">
        <v>4.3014834999999998E-3</v>
      </c>
      <c r="H851">
        <v>2.2829565999999998E-3</v>
      </c>
      <c r="I851">
        <v>1.9814419999999999E-3</v>
      </c>
      <c r="J851">
        <v>1.8881939999999999E-3</v>
      </c>
      <c r="K851">
        <v>2.0220149999999998E-3</v>
      </c>
      <c r="L851">
        <v>2.1253829999999998E-3</v>
      </c>
      <c r="M851">
        <v>2.2113669999999901E-3</v>
      </c>
      <c r="N851">
        <v>2.2556519999999999E-3</v>
      </c>
      <c r="O851">
        <v>2.1955589999999902E-3</v>
      </c>
      <c r="P851">
        <v>2.024578E-3</v>
      </c>
      <c r="Q851">
        <v>1.859856E-3</v>
      </c>
      <c r="R851">
        <v>1.66245E-3</v>
      </c>
      <c r="S851">
        <v>1.452706E-3</v>
      </c>
      <c r="T851">
        <v>1.251662E-3</v>
      </c>
      <c r="U851">
        <v>1.0615569999999901E-3</v>
      </c>
      <c r="V851" s="625">
        <v>8.91502999999999E-4</v>
      </c>
      <c r="W851" s="625">
        <v>7.4278600000000005E-4</v>
      </c>
      <c r="X851" s="625">
        <v>6.2473100000000001E-4</v>
      </c>
      <c r="Y851" s="625">
        <v>5.8517900000000002E-4</v>
      </c>
      <c r="Z851" s="142" t="s">
        <v>1675</v>
      </c>
    </row>
    <row r="852" spans="1:26">
      <c r="A852" t="s">
        <v>1311</v>
      </c>
      <c r="B852" t="s">
        <v>1278</v>
      </c>
      <c r="C852" t="s">
        <v>1388</v>
      </c>
      <c r="D852" t="s">
        <v>1682</v>
      </c>
      <c r="E852" s="625">
        <v>2.12487428E-5</v>
      </c>
      <c r="F852" s="625">
        <v>2.0356020999999899E-5</v>
      </c>
      <c r="G852" s="625">
        <v>3.7724775E-5</v>
      </c>
      <c r="H852" s="625">
        <v>2.4971539E-5</v>
      </c>
      <c r="I852" s="625">
        <v>2.7392509E-5</v>
      </c>
      <c r="J852" s="625">
        <v>2.4115454000000001E-5</v>
      </c>
      <c r="K852" s="625">
        <v>2.4844983E-5</v>
      </c>
      <c r="L852" s="625">
        <v>2.5484925999999998E-5</v>
      </c>
      <c r="M852" s="625">
        <v>2.5797080999999999E-5</v>
      </c>
      <c r="N852" s="625">
        <v>2.5623431000000001E-5</v>
      </c>
      <c r="O852" s="625">
        <v>2.4382811999999999E-5</v>
      </c>
      <c r="P852" s="625">
        <v>2.1844577000000001E-5</v>
      </c>
      <c r="Q852" s="625">
        <v>1.9765185000000001E-5</v>
      </c>
      <c r="R852" s="625">
        <v>1.7410983E-5</v>
      </c>
      <c r="S852" s="625">
        <v>1.5021795E-5</v>
      </c>
      <c r="T852" s="625">
        <v>1.2751256000000001E-5</v>
      </c>
      <c r="U852" s="625">
        <v>1.0587672E-5</v>
      </c>
      <c r="V852" s="625">
        <v>8.674717E-6</v>
      </c>
      <c r="W852" s="625">
        <v>7.0313839999999997E-6</v>
      </c>
      <c r="X852" s="625">
        <v>5.7399019999999902E-6</v>
      </c>
      <c r="Y852" s="625">
        <v>5.2202539999999998E-6</v>
      </c>
      <c r="Z852" s="142" t="s">
        <v>1675</v>
      </c>
    </row>
    <row r="853" spans="1:26">
      <c r="A853" t="s">
        <v>1311</v>
      </c>
      <c r="B853" t="s">
        <v>1278</v>
      </c>
      <c r="C853" t="s">
        <v>1388</v>
      </c>
      <c r="D853" t="s">
        <v>1681</v>
      </c>
      <c r="E853" s="625">
        <v>2.3381879E-5</v>
      </c>
      <c r="F853" s="625">
        <v>2.116256E-5</v>
      </c>
      <c r="G853" s="625">
        <v>3.8084909999999999E-5</v>
      </c>
      <c r="H853" s="625">
        <v>2.1322289999999898E-5</v>
      </c>
      <c r="I853" s="625">
        <v>3.749549E-5</v>
      </c>
      <c r="J853" s="625">
        <v>4.4378339999999998E-5</v>
      </c>
      <c r="K853" s="625">
        <v>5.6000700000000001E-5</v>
      </c>
      <c r="L853" s="625">
        <v>6.855291E-5</v>
      </c>
      <c r="M853" s="625">
        <v>8.0679669999999997E-5</v>
      </c>
      <c r="N853" s="625">
        <v>9.1962559999999997E-5</v>
      </c>
      <c r="O853" s="625">
        <v>1.0233204E-4</v>
      </c>
      <c r="P853" s="625">
        <v>1.1155419E-4</v>
      </c>
      <c r="Q853" s="625">
        <v>1.1606983000000001E-4</v>
      </c>
      <c r="R853" s="625">
        <v>1.1250629E-4</v>
      </c>
      <c r="S853" s="625">
        <v>1.0439041E-4</v>
      </c>
      <c r="T853" s="625">
        <v>9.5540650000000001E-5</v>
      </c>
      <c r="U853" s="625">
        <v>8.6899739999999993E-5</v>
      </c>
      <c r="V853" s="625">
        <v>7.8150799999999896E-5</v>
      </c>
      <c r="W853" s="625">
        <v>7.0470399999999995E-5</v>
      </c>
      <c r="X853" s="625">
        <v>6.4088998999999898E-5</v>
      </c>
      <c r="Y853" s="625">
        <v>6.4135711E-5</v>
      </c>
      <c r="Z853" s="142" t="s">
        <v>1675</v>
      </c>
    </row>
    <row r="854" spans="1:26">
      <c r="A854" t="s">
        <v>1311</v>
      </c>
      <c r="B854" t="s">
        <v>1278</v>
      </c>
      <c r="C854" t="s">
        <v>1388</v>
      </c>
      <c r="D854" t="s">
        <v>1680</v>
      </c>
      <c r="E854" s="625">
        <v>5.3260833999999903E-4</v>
      </c>
      <c r="F854" s="625">
        <v>2.5866909000000002E-4</v>
      </c>
      <c r="G854" s="625">
        <v>4.3213474999999899E-4</v>
      </c>
      <c r="H854" s="625">
        <v>2.2397462000000001E-4</v>
      </c>
      <c r="I854" s="625">
        <v>1.8384124999999999E-4</v>
      </c>
      <c r="J854" s="625">
        <v>1.7901399999999999E-4</v>
      </c>
      <c r="K854" s="625">
        <v>1.923963E-4</v>
      </c>
      <c r="L854" s="625">
        <v>2.014835E-4</v>
      </c>
      <c r="M854" s="625">
        <v>2.09260199999999E-4</v>
      </c>
      <c r="N854" s="625">
        <v>2.1289669999999901E-4</v>
      </c>
      <c r="O854" s="625">
        <v>2.05365E-4</v>
      </c>
      <c r="P854" s="625">
        <v>1.865351E-4</v>
      </c>
      <c r="Q854" s="625">
        <v>1.68474099999999E-4</v>
      </c>
      <c r="R854" s="625">
        <v>1.489285E-4</v>
      </c>
      <c r="S854" s="625">
        <v>1.2902979999999999E-4</v>
      </c>
      <c r="T854" s="625">
        <v>1.101973E-4</v>
      </c>
      <c r="U854" s="625">
        <v>9.2518599999999999E-5</v>
      </c>
      <c r="V854" s="625">
        <v>7.6921299999999998E-5</v>
      </c>
      <c r="W854" s="625">
        <v>6.3196399999999997E-5</v>
      </c>
      <c r="X854" s="625">
        <v>5.2340199999999997E-5</v>
      </c>
      <c r="Y854" s="625">
        <v>4.8360599999999999E-5</v>
      </c>
      <c r="Z854" s="142" t="s">
        <v>1675</v>
      </c>
    </row>
    <row r="855" spans="1:26">
      <c r="A855" t="s">
        <v>1311</v>
      </c>
      <c r="B855" t="s">
        <v>1278</v>
      </c>
      <c r="C855" t="s">
        <v>1388</v>
      </c>
      <c r="D855" t="s">
        <v>1679</v>
      </c>
      <c r="E855">
        <v>1.0581694E-3</v>
      </c>
      <c r="F855">
        <v>1.14883716E-3</v>
      </c>
      <c r="G855">
        <v>2.0588985000000001E-3</v>
      </c>
      <c r="H855">
        <v>1.3717233200000001E-3</v>
      </c>
      <c r="I855">
        <v>1.7633025199999899E-3</v>
      </c>
      <c r="J855">
        <v>1.6122564099999999E-3</v>
      </c>
      <c r="K855">
        <v>1.7199890100000001E-3</v>
      </c>
      <c r="L855">
        <v>1.83084723E-3</v>
      </c>
      <c r="M855">
        <v>1.9201856299999999E-3</v>
      </c>
      <c r="N855">
        <v>1.9776992600000001E-3</v>
      </c>
      <c r="O855">
        <v>1.9724695400000001E-3</v>
      </c>
      <c r="P855">
        <v>1.88927065E-3</v>
      </c>
      <c r="Q855">
        <v>1.80385388E-3</v>
      </c>
      <c r="R855">
        <v>1.6525545799999999E-3</v>
      </c>
      <c r="S855">
        <v>1.4710418799999999E-3</v>
      </c>
      <c r="T855">
        <v>1.2914078700000001E-3</v>
      </c>
      <c r="U855">
        <v>1.1187740199999901E-3</v>
      </c>
      <c r="V855" s="625">
        <v>9.5921307999999902E-4</v>
      </c>
      <c r="W855" s="625">
        <v>8.2132250999999903E-4</v>
      </c>
      <c r="X855" s="625">
        <v>7.1084866999999996E-4</v>
      </c>
      <c r="Y855" s="625">
        <v>6.8242947999999995E-4</v>
      </c>
      <c r="Z855" s="142" t="s">
        <v>1675</v>
      </c>
    </row>
    <row r="856" spans="1:26">
      <c r="A856" t="s">
        <v>1311</v>
      </c>
      <c r="B856" t="s">
        <v>1278</v>
      </c>
      <c r="C856" t="s">
        <v>1388</v>
      </c>
      <c r="D856" t="s">
        <v>1678</v>
      </c>
      <c r="E856" s="625">
        <v>1.6731197930999999E-4</v>
      </c>
      <c r="F856" s="625">
        <v>8.5576664999999994E-5</v>
      </c>
      <c r="G856" s="625">
        <v>1.4192249199999999E-4</v>
      </c>
      <c r="H856" s="625">
        <v>6.6184557999999995E-5</v>
      </c>
      <c r="I856" s="625">
        <v>4.1362824999999998E-5</v>
      </c>
      <c r="J856" s="625">
        <v>4.1327154999999902E-5</v>
      </c>
      <c r="K856" s="625">
        <v>4.4487889999999997E-5</v>
      </c>
      <c r="L856" s="625">
        <v>4.6197886999999998E-5</v>
      </c>
      <c r="M856" s="625">
        <v>4.77091E-5</v>
      </c>
      <c r="N856" s="625">
        <v>4.8205229000000003E-5</v>
      </c>
      <c r="O856" s="625">
        <v>4.5706939999999997E-5</v>
      </c>
      <c r="P856" s="625">
        <v>4.0335120000000001E-5</v>
      </c>
      <c r="Q856" s="625">
        <v>3.5275659999999901E-5</v>
      </c>
      <c r="R856" s="625">
        <v>3.0490960000000001E-5</v>
      </c>
      <c r="S856" s="625">
        <v>2.5946289999999999E-5</v>
      </c>
      <c r="T856" s="625">
        <v>2.173746E-5</v>
      </c>
      <c r="U856" s="625">
        <v>1.7831533000000001E-5</v>
      </c>
      <c r="V856" s="625">
        <v>1.4471289E-5</v>
      </c>
      <c r="W856" s="625">
        <v>1.1487514E-5</v>
      </c>
      <c r="X856" s="625">
        <v>9.1447219999999992E-6</v>
      </c>
      <c r="Y856" s="625">
        <v>8.1391669999999997E-6</v>
      </c>
      <c r="Z856" s="142" t="s">
        <v>1675</v>
      </c>
    </row>
    <row r="857" spans="1:26">
      <c r="A857" t="s">
        <v>1311</v>
      </c>
      <c r="B857" t="s">
        <v>1278</v>
      </c>
      <c r="C857" t="s">
        <v>1388</v>
      </c>
      <c r="D857" t="s">
        <v>1676</v>
      </c>
      <c r="E857">
        <v>2.2088973286000001E-3</v>
      </c>
      <c r="F857">
        <v>2.0292506699999902E-3</v>
      </c>
      <c r="G857">
        <v>3.6810228699999999E-3</v>
      </c>
      <c r="H857">
        <v>2.33258834E-3</v>
      </c>
      <c r="I857">
        <v>2.5455175099999999E-3</v>
      </c>
      <c r="J857">
        <v>2.20745882E-3</v>
      </c>
      <c r="K857">
        <v>2.24799555E-3</v>
      </c>
      <c r="L857">
        <v>2.2799520699999902E-3</v>
      </c>
      <c r="M857">
        <v>2.2809157400000002E-3</v>
      </c>
      <c r="N857">
        <v>2.2376023999999902E-3</v>
      </c>
      <c r="O857">
        <v>2.09611716E-3</v>
      </c>
      <c r="P857">
        <v>1.83409483E-3</v>
      </c>
      <c r="Q857">
        <v>1.6273565499999999E-3</v>
      </c>
      <c r="R857">
        <v>1.41133747E-3</v>
      </c>
      <c r="S857">
        <v>1.20175279E-3</v>
      </c>
      <c r="T857">
        <v>1.0049438199999899E-3</v>
      </c>
      <c r="U857" s="625">
        <v>8.1771699399999995E-4</v>
      </c>
      <c r="V857" s="625">
        <v>6.5452780099999996E-4</v>
      </c>
      <c r="W857" s="625">
        <v>5.1486719899999998E-4</v>
      </c>
      <c r="X857" s="625">
        <v>4.0588242800000001E-4</v>
      </c>
      <c r="Y857" s="625">
        <v>3.5623872500000002E-4</v>
      </c>
      <c r="Z857" s="142" t="s">
        <v>1675</v>
      </c>
    </row>
    <row r="858" spans="1:26">
      <c r="A858" t="s">
        <v>1311</v>
      </c>
      <c r="B858" t="s">
        <v>1278</v>
      </c>
      <c r="C858" t="s">
        <v>1387</v>
      </c>
      <c r="D858" t="s">
        <v>1690</v>
      </c>
      <c r="E858" s="625">
        <v>1.13448118734E-4</v>
      </c>
      <c r="F858" s="625">
        <v>8.8029490000000001E-5</v>
      </c>
      <c r="G858" s="625">
        <v>1.3771063159999901E-4</v>
      </c>
      <c r="H858" s="625">
        <v>7.4051745000000004E-5</v>
      </c>
      <c r="I858" s="625">
        <v>3.71385222E-5</v>
      </c>
      <c r="J858" s="625">
        <v>3.4147300299999999E-5</v>
      </c>
      <c r="K858" s="625">
        <v>3.6015777899999902E-5</v>
      </c>
      <c r="L858" s="625">
        <v>3.7481453199999998E-5</v>
      </c>
      <c r="M858" s="625">
        <v>3.8531602999999997E-5</v>
      </c>
      <c r="N858" s="625">
        <v>3.8285864E-5</v>
      </c>
      <c r="O858" s="625">
        <v>3.6006408000000003E-5</v>
      </c>
      <c r="P858" s="625">
        <v>3.1566231999999997E-5</v>
      </c>
      <c r="Q858" s="625">
        <v>2.7725305000000001E-5</v>
      </c>
      <c r="R858" s="625">
        <v>2.3972302E-5</v>
      </c>
      <c r="S858" s="625">
        <v>2.0382311E-5</v>
      </c>
      <c r="T858" s="625">
        <v>1.6992506999999999E-5</v>
      </c>
      <c r="U858" s="625">
        <v>1.3749033E-5</v>
      </c>
      <c r="V858" s="625">
        <v>1.0859078000000001E-5</v>
      </c>
      <c r="W858" s="625">
        <v>8.2217369999999906E-6</v>
      </c>
      <c r="X858" s="625">
        <v>5.8189675E-6</v>
      </c>
      <c r="Y858" s="625">
        <v>4.8461408999999998E-6</v>
      </c>
      <c r="Z858" s="142" t="s">
        <v>1675</v>
      </c>
    </row>
    <row r="859" spans="1:26">
      <c r="A859" t="s">
        <v>1311</v>
      </c>
      <c r="B859" t="s">
        <v>1278</v>
      </c>
      <c r="C859" t="s">
        <v>1387</v>
      </c>
      <c r="D859" t="s">
        <v>1689</v>
      </c>
      <c r="E859" s="625">
        <v>2.5284278899999899E-4</v>
      </c>
      <c r="F859" s="625">
        <v>1.5438215999999901E-4</v>
      </c>
      <c r="G859" s="625">
        <v>2.2270340000000001E-4</v>
      </c>
      <c r="H859" s="625">
        <v>1.3328055E-4</v>
      </c>
      <c r="I859" s="625">
        <v>1.212679E-4</v>
      </c>
      <c r="J859" s="625">
        <v>1.2300479999999999E-4</v>
      </c>
      <c r="K859" s="625">
        <v>1.3964930000000001E-4</v>
      </c>
      <c r="L859" s="625">
        <v>1.56194199999999E-4</v>
      </c>
      <c r="M859" s="625">
        <v>1.716457E-4</v>
      </c>
      <c r="N859" s="625">
        <v>1.821476E-4</v>
      </c>
      <c r="O859" s="625">
        <v>1.863678E-4</v>
      </c>
      <c r="P859" s="625">
        <v>1.840721E-4</v>
      </c>
      <c r="Q859" s="625">
        <v>1.7849289999999999E-4</v>
      </c>
      <c r="R859" s="625">
        <v>1.658021E-4</v>
      </c>
      <c r="S859" s="625">
        <v>1.4924799999999999E-4</v>
      </c>
      <c r="T859" s="625">
        <v>1.322769E-4</v>
      </c>
      <c r="U859" s="625">
        <v>1.155099E-4</v>
      </c>
      <c r="V859" s="625">
        <v>9.8902599999999997E-5</v>
      </c>
      <c r="W859" s="625">
        <v>8.2807500000000003E-5</v>
      </c>
      <c r="X859" s="625">
        <v>6.5375049999999993E-5</v>
      </c>
      <c r="Y859" s="625">
        <v>6.0277919999999901E-5</v>
      </c>
      <c r="Z859" s="142" t="s">
        <v>1675</v>
      </c>
    </row>
    <row r="860" spans="1:26">
      <c r="A860" t="s">
        <v>1311</v>
      </c>
      <c r="B860" t="s">
        <v>1278</v>
      </c>
      <c r="C860" t="s">
        <v>1387</v>
      </c>
      <c r="D860" t="s">
        <v>1688</v>
      </c>
      <c r="E860">
        <v>5.7069207900000002E-3</v>
      </c>
      <c r="F860">
        <v>3.4472499999999998E-3</v>
      </c>
      <c r="G860">
        <v>5.2310099999999899E-3</v>
      </c>
      <c r="H860">
        <v>3.2875828000000001E-3</v>
      </c>
      <c r="I860">
        <v>2.8616639999999999E-3</v>
      </c>
      <c r="J860">
        <v>2.6990310000000002E-3</v>
      </c>
      <c r="K860">
        <v>2.9117539999999999E-3</v>
      </c>
      <c r="L860">
        <v>3.1054580000000002E-3</v>
      </c>
      <c r="M860">
        <v>3.268174E-3</v>
      </c>
      <c r="N860">
        <v>3.3270800000000001E-3</v>
      </c>
      <c r="O860">
        <v>3.2356849999999999E-3</v>
      </c>
      <c r="P860">
        <v>2.98419299999999E-3</v>
      </c>
      <c r="Q860">
        <v>2.7428859999999999E-3</v>
      </c>
      <c r="R860">
        <v>2.4540949999999999E-3</v>
      </c>
      <c r="S860">
        <v>2.145961E-3</v>
      </c>
      <c r="T860">
        <v>1.8452609999999999E-3</v>
      </c>
      <c r="U860">
        <v>1.5535169999999999E-3</v>
      </c>
      <c r="V860">
        <v>1.2815280000000001E-3</v>
      </c>
      <c r="W860">
        <v>1.02688E-3</v>
      </c>
      <c r="X860" s="625">
        <v>7.7512700000000002E-4</v>
      </c>
      <c r="Y860" s="625">
        <v>6.8714700000000004E-4</v>
      </c>
      <c r="Z860" s="142" t="s">
        <v>1675</v>
      </c>
    </row>
    <row r="861" spans="1:26">
      <c r="A861" t="s">
        <v>1311</v>
      </c>
      <c r="B861" t="s">
        <v>1278</v>
      </c>
      <c r="C861" t="s">
        <v>1387</v>
      </c>
      <c r="D861" t="s">
        <v>1682</v>
      </c>
      <c r="E861" s="625">
        <v>2.5288969999999999E-5</v>
      </c>
      <c r="F861" s="625">
        <v>2.7765577000000001E-5</v>
      </c>
      <c r="G861" s="625">
        <v>4.5876890999999902E-5</v>
      </c>
      <c r="H861" s="625">
        <v>3.5960368999999997E-5</v>
      </c>
      <c r="I861" s="625">
        <v>3.9561175999999998E-5</v>
      </c>
      <c r="J861" s="625">
        <v>3.4471256999999999E-5</v>
      </c>
      <c r="K861" s="625">
        <v>3.5777361000000001E-5</v>
      </c>
      <c r="L861" s="625">
        <v>3.7236629999999997E-5</v>
      </c>
      <c r="M861" s="625">
        <v>3.8125347999999997E-5</v>
      </c>
      <c r="N861" s="625">
        <v>3.7794496000000001E-5</v>
      </c>
      <c r="O861" s="625">
        <v>3.5934035999999997E-5</v>
      </c>
      <c r="P861" s="625">
        <v>3.2198517999999901E-5</v>
      </c>
      <c r="Q861" s="625">
        <v>2.9149385999999899E-5</v>
      </c>
      <c r="R861" s="625">
        <v>2.5701949999999999E-5</v>
      </c>
      <c r="S861" s="625">
        <v>2.2190532000000001E-5</v>
      </c>
      <c r="T861" s="625">
        <v>1.8798461E-5</v>
      </c>
      <c r="U861" s="625">
        <v>1.5494381E-5</v>
      </c>
      <c r="V861" s="625">
        <v>1.2469851999999999E-5</v>
      </c>
      <c r="W861" s="625">
        <v>9.7206990000000006E-6</v>
      </c>
      <c r="X861" s="625">
        <v>7.1217150000000001E-6</v>
      </c>
      <c r="Y861" s="625">
        <v>6.1298979999999999E-6</v>
      </c>
      <c r="Z861" s="142" t="s">
        <v>1675</v>
      </c>
    </row>
    <row r="862" spans="1:26">
      <c r="A862" t="s">
        <v>1311</v>
      </c>
      <c r="B862" t="s">
        <v>1278</v>
      </c>
      <c r="C862" t="s">
        <v>1387</v>
      </c>
      <c r="D862" t="s">
        <v>1681</v>
      </c>
      <c r="E862" s="625">
        <v>2.7827723000000001E-5</v>
      </c>
      <c r="F862" s="625">
        <v>2.8865779999999999E-5</v>
      </c>
      <c r="G862" s="625">
        <v>4.6314899999999999E-5</v>
      </c>
      <c r="H862" s="625">
        <v>3.0705299999999999E-5</v>
      </c>
      <c r="I862" s="625">
        <v>5.4152259999999997E-5</v>
      </c>
      <c r="J862" s="625">
        <v>6.3435520000000001E-5</v>
      </c>
      <c r="K862" s="625">
        <v>8.0642339999999907E-5</v>
      </c>
      <c r="L862" s="625">
        <v>1.00164459999999E-4</v>
      </c>
      <c r="M862" s="625">
        <v>1.1923623E-4</v>
      </c>
      <c r="N862" s="625">
        <v>1.3564440000000001E-4</v>
      </c>
      <c r="O862" s="625">
        <v>1.5081095E-4</v>
      </c>
      <c r="P862" s="625">
        <v>1.6442898999999999E-4</v>
      </c>
      <c r="Q862" s="625">
        <v>1.7117769000000001E-4</v>
      </c>
      <c r="R862" s="625">
        <v>1.6608083E-4</v>
      </c>
      <c r="S862" s="625">
        <v>1.5420682E-4</v>
      </c>
      <c r="T862" s="625">
        <v>1.4085041999999901E-4</v>
      </c>
      <c r="U862" s="625">
        <v>1.2717170999999999E-4</v>
      </c>
      <c r="V862" s="625">
        <v>1.123412E-4</v>
      </c>
      <c r="W862" s="625">
        <v>9.7423289999999904E-5</v>
      </c>
      <c r="X862" s="625">
        <v>7.9517720000000001E-5</v>
      </c>
      <c r="Y862" s="625">
        <v>7.5311563999999994E-5</v>
      </c>
      <c r="Z862" s="142" t="s">
        <v>1675</v>
      </c>
    </row>
    <row r="863" spans="1:26">
      <c r="A863" t="s">
        <v>1311</v>
      </c>
      <c r="B863" t="s">
        <v>1278</v>
      </c>
      <c r="C863" t="s">
        <v>1387</v>
      </c>
      <c r="D863" t="s">
        <v>1680</v>
      </c>
      <c r="E863" s="625">
        <v>6.33879912E-4</v>
      </c>
      <c r="F863" s="625">
        <v>3.5282599999999999E-4</v>
      </c>
      <c r="G863" s="625">
        <v>5.2551645999999997E-4</v>
      </c>
      <c r="H863" s="625">
        <v>3.2253650000000001E-4</v>
      </c>
      <c r="I863" s="625">
        <v>2.6550979999999998E-4</v>
      </c>
      <c r="J863" s="625">
        <v>2.5588629999999998E-4</v>
      </c>
      <c r="K863" s="625">
        <v>2.770548E-4</v>
      </c>
      <c r="L863" s="625">
        <v>2.9439249999999999E-4</v>
      </c>
      <c r="M863" s="625">
        <v>3.0926480000000001E-4</v>
      </c>
      <c r="N863" s="625">
        <v>3.140218E-4</v>
      </c>
      <c r="O863" s="625">
        <v>3.0265529999999998E-4</v>
      </c>
      <c r="P863" s="625">
        <v>2.7494869999999998E-4</v>
      </c>
      <c r="Q863" s="625">
        <v>2.4846230000000001E-4</v>
      </c>
      <c r="R863" s="625">
        <v>2.1984730000000001E-4</v>
      </c>
      <c r="S863" s="625">
        <v>1.906051E-4</v>
      </c>
      <c r="T863" s="625">
        <v>1.624582E-4</v>
      </c>
      <c r="U863" s="625">
        <v>1.3539469999999999E-4</v>
      </c>
      <c r="V863" s="625">
        <v>1.105739E-4</v>
      </c>
      <c r="W863" s="625">
        <v>8.7367199999999898E-5</v>
      </c>
      <c r="X863" s="625">
        <v>6.4940500000000006E-5</v>
      </c>
      <c r="Y863" s="625">
        <v>5.6787399999999998E-5</v>
      </c>
      <c r="Z863" s="142" t="s">
        <v>1675</v>
      </c>
    </row>
    <row r="864" spans="1:26">
      <c r="A864" t="s">
        <v>1311</v>
      </c>
      <c r="B864" t="s">
        <v>1278</v>
      </c>
      <c r="C864" t="s">
        <v>1387</v>
      </c>
      <c r="D864" t="s">
        <v>1679</v>
      </c>
      <c r="E864">
        <v>1.25937518E-3</v>
      </c>
      <c r="F864">
        <v>1.5670132E-3</v>
      </c>
      <c r="G864">
        <v>2.5038088E-3</v>
      </c>
      <c r="H864">
        <v>1.9753525200000002E-3</v>
      </c>
      <c r="I864">
        <v>2.5466142299999999E-3</v>
      </c>
      <c r="J864">
        <v>2.3046003299999999E-3</v>
      </c>
      <c r="K864">
        <v>2.4768314399999901E-3</v>
      </c>
      <c r="L864">
        <v>2.67509353E-3</v>
      </c>
      <c r="M864">
        <v>2.83783596E-3</v>
      </c>
      <c r="N864">
        <v>2.9170988999999998E-3</v>
      </c>
      <c r="O864">
        <v>2.9069175099999999E-3</v>
      </c>
      <c r="P864">
        <v>2.7847462500000001E-3</v>
      </c>
      <c r="Q864">
        <v>2.66029608E-3</v>
      </c>
      <c r="R864">
        <v>2.4394877800000001E-3</v>
      </c>
      <c r="S864">
        <v>2.1730423499999999E-3</v>
      </c>
      <c r="T864">
        <v>1.90385855E-3</v>
      </c>
      <c r="U864">
        <v>1.63724995E-3</v>
      </c>
      <c r="V864">
        <v>1.3788622899999999E-3</v>
      </c>
      <c r="W864">
        <v>1.1354540599999999E-3</v>
      </c>
      <c r="X864" s="625">
        <v>8.8197674E-4</v>
      </c>
      <c r="Y864" s="625">
        <v>8.0134411000000005E-4</v>
      </c>
      <c r="Z864" s="142" t="s">
        <v>1675</v>
      </c>
    </row>
    <row r="865" spans="1:26">
      <c r="A865" t="s">
        <v>1311</v>
      </c>
      <c r="B865" t="s">
        <v>1278</v>
      </c>
      <c r="C865" t="s">
        <v>1387</v>
      </c>
      <c r="D865" t="s">
        <v>1678</v>
      </c>
      <c r="E865" s="625">
        <v>1.9912488733999999E-4</v>
      </c>
      <c r="F865" s="625">
        <v>1.167268E-4</v>
      </c>
      <c r="G865" s="625">
        <v>1.7259111600000001E-4</v>
      </c>
      <c r="H865" s="625">
        <v>9.5309462000000002E-5</v>
      </c>
      <c r="I865" s="625">
        <v>5.9737537999999999E-5</v>
      </c>
      <c r="J865" s="625">
        <v>5.9074124999999999E-5</v>
      </c>
      <c r="K865" s="625">
        <v>6.4063641999999996E-5</v>
      </c>
      <c r="L865" s="625">
        <v>6.7500851999999998E-5</v>
      </c>
      <c r="M865" s="625">
        <v>7.0509179999999998E-5</v>
      </c>
      <c r="N865" s="625">
        <v>7.1102460000000003E-5</v>
      </c>
      <c r="O865" s="625">
        <v>6.7360299999999999E-5</v>
      </c>
      <c r="P865" s="625">
        <v>5.9453349999999999E-5</v>
      </c>
      <c r="Q865" s="625">
        <v>5.2023959999999999E-5</v>
      </c>
      <c r="R865" s="625">
        <v>4.5010530000000001E-5</v>
      </c>
      <c r="S865" s="625">
        <v>3.8328199999999997E-5</v>
      </c>
      <c r="T865" s="625">
        <v>3.2046369999999902E-5</v>
      </c>
      <c r="U865" s="625">
        <v>2.6095310000000001E-5</v>
      </c>
      <c r="V865" s="625">
        <v>2.0802399999999999E-5</v>
      </c>
      <c r="W865" s="625">
        <v>1.5881120000000001E-5</v>
      </c>
      <c r="X865" s="625">
        <v>1.134622E-5</v>
      </c>
      <c r="Y865" s="625">
        <v>9.5574460000000002E-6</v>
      </c>
      <c r="Z865" s="142" t="s">
        <v>1675</v>
      </c>
    </row>
    <row r="866" spans="1:26">
      <c r="A866" t="s">
        <v>1311</v>
      </c>
      <c r="B866" t="s">
        <v>1278</v>
      </c>
      <c r="C866" t="s">
        <v>1387</v>
      </c>
      <c r="D866" t="s">
        <v>1676</v>
      </c>
      <c r="E866">
        <v>2.6289011890999999E-3</v>
      </c>
      <c r="F866">
        <v>2.7678954099999999E-3</v>
      </c>
      <c r="G866">
        <v>4.4764684799999998E-3</v>
      </c>
      <c r="H866">
        <v>3.3590522399999999E-3</v>
      </c>
      <c r="I866">
        <v>3.6763185899999998E-3</v>
      </c>
      <c r="J866">
        <v>3.1554024700000002E-3</v>
      </c>
      <c r="K866">
        <v>3.2371697900000001E-3</v>
      </c>
      <c r="L866">
        <v>3.33129742E-3</v>
      </c>
      <c r="M866">
        <v>3.37096176E-3</v>
      </c>
      <c r="N866">
        <v>3.3004519199999901E-3</v>
      </c>
      <c r="O866">
        <v>3.0891355700000001E-3</v>
      </c>
      <c r="P866">
        <v>2.7034295800000001E-3</v>
      </c>
      <c r="Q866">
        <v>2.3999993E-3</v>
      </c>
      <c r="R866">
        <v>2.0834115599999998E-3</v>
      </c>
      <c r="S866">
        <v>1.77524596E-3</v>
      </c>
      <c r="T866">
        <v>1.4815405699999901E-3</v>
      </c>
      <c r="U866">
        <v>1.19666966E-3</v>
      </c>
      <c r="V866" s="625">
        <v>9.4088007E-4</v>
      </c>
      <c r="W866" s="625">
        <v>7.1178864500000001E-4</v>
      </c>
      <c r="X866" s="625">
        <v>5.0359382899999895E-4</v>
      </c>
      <c r="Y866" s="625">
        <v>4.18314471E-4</v>
      </c>
      <c r="Z866" s="142" t="s">
        <v>1675</v>
      </c>
    </row>
    <row r="867" spans="1:26">
      <c r="A867" t="s">
        <v>1311</v>
      </c>
      <c r="B867" t="s">
        <v>1278</v>
      </c>
      <c r="C867" t="s">
        <v>1386</v>
      </c>
      <c r="D867" t="s">
        <v>1690</v>
      </c>
      <c r="E867" s="625">
        <v>1.3184655151199999E-4</v>
      </c>
      <c r="F867" s="625">
        <v>1.155225467E-4</v>
      </c>
      <c r="G867" s="625">
        <v>1.6439131699999901E-4</v>
      </c>
      <c r="H867" s="625">
        <v>1.011961563E-4</v>
      </c>
      <c r="I867" s="625">
        <v>5.0969257999999998E-5</v>
      </c>
      <c r="J867" s="625">
        <v>4.6555604699999997E-5</v>
      </c>
      <c r="K867" s="625">
        <v>4.9298618099999997E-5</v>
      </c>
      <c r="L867" s="625">
        <v>5.2184069999999999E-5</v>
      </c>
      <c r="M867" s="625">
        <v>5.3360184000000001E-5</v>
      </c>
      <c r="N867" s="625">
        <v>5.2813209000000002E-5</v>
      </c>
      <c r="O867" s="625">
        <v>4.9509312999999999E-5</v>
      </c>
      <c r="P867" s="625">
        <v>4.3300363999999998E-5</v>
      </c>
      <c r="Q867" s="625">
        <v>3.7962510999999998E-5</v>
      </c>
      <c r="R867" s="625">
        <v>3.2806843999999999E-5</v>
      </c>
      <c r="S867" s="625">
        <v>2.7928259999999999E-5</v>
      </c>
      <c r="T867" s="625">
        <v>2.3339412999999899E-5</v>
      </c>
      <c r="U867" s="625">
        <v>1.8957369000000001E-5</v>
      </c>
      <c r="V867" s="625">
        <v>1.5047282999999999E-5</v>
      </c>
      <c r="W867" s="625">
        <v>1.14304939999999E-5</v>
      </c>
      <c r="X867" s="625">
        <v>8.0527990000000008E-6</v>
      </c>
      <c r="Y867" s="625">
        <v>5.3901529000000003E-6</v>
      </c>
      <c r="Z867" s="142" t="s">
        <v>1675</v>
      </c>
    </row>
    <row r="868" spans="1:26">
      <c r="A868" t="s">
        <v>1311</v>
      </c>
      <c r="B868" t="s">
        <v>1278</v>
      </c>
      <c r="C868" t="s">
        <v>1386</v>
      </c>
      <c r="D868" t="s">
        <v>1689</v>
      </c>
      <c r="E868" s="625">
        <v>2.9384668499999998E-4</v>
      </c>
      <c r="F868" s="625">
        <v>2.0259830000000001E-4</v>
      </c>
      <c r="G868" s="625">
        <v>2.6585200000000002E-4</v>
      </c>
      <c r="H868" s="625">
        <v>1.821355E-4</v>
      </c>
      <c r="I868" s="625">
        <v>1.664294E-4</v>
      </c>
      <c r="J868" s="625">
        <v>1.6770199999999999E-4</v>
      </c>
      <c r="K868" s="625">
        <v>1.9115279999999999E-4</v>
      </c>
      <c r="L868" s="625">
        <v>2.174635E-4</v>
      </c>
      <c r="M868" s="625">
        <v>2.3770249999999999E-4</v>
      </c>
      <c r="N868" s="625">
        <v>2.5126219999999999E-4</v>
      </c>
      <c r="O868" s="625">
        <v>2.562582E-4</v>
      </c>
      <c r="P868" s="625">
        <v>2.5249669999999899E-4</v>
      </c>
      <c r="Q868" s="625">
        <v>2.4439980000000002E-4</v>
      </c>
      <c r="R868" s="625">
        <v>2.269064E-4</v>
      </c>
      <c r="S868" s="625">
        <v>2.0450349999999901E-4</v>
      </c>
      <c r="T868" s="625">
        <v>1.816842E-4</v>
      </c>
      <c r="U868" s="625">
        <v>1.592668E-4</v>
      </c>
      <c r="V868" s="625">
        <v>1.3704829999999999E-4</v>
      </c>
      <c r="W868" s="625">
        <v>1.151255E-4</v>
      </c>
      <c r="X868" s="625">
        <v>9.0471700000000003E-5</v>
      </c>
      <c r="Y868" s="625">
        <v>6.7044449999999995E-5</v>
      </c>
      <c r="Z868" s="142" t="s">
        <v>1675</v>
      </c>
    </row>
    <row r="869" spans="1:26">
      <c r="A869" t="s">
        <v>1311</v>
      </c>
      <c r="B869" t="s">
        <v>1278</v>
      </c>
      <c r="C869" t="s">
        <v>1386</v>
      </c>
      <c r="D869" t="s">
        <v>1688</v>
      </c>
      <c r="E869">
        <v>6.6324339299999998E-3</v>
      </c>
      <c r="F869">
        <v>4.5238768999999899E-3</v>
      </c>
      <c r="G869">
        <v>6.2444900000000001E-3</v>
      </c>
      <c r="H869">
        <v>4.4926834000000001E-3</v>
      </c>
      <c r="I869">
        <v>3.9273789999999999E-3</v>
      </c>
      <c r="J869">
        <v>3.6798009999999999E-3</v>
      </c>
      <c r="K869">
        <v>3.9856190000000001E-3</v>
      </c>
      <c r="L869">
        <v>4.3236159999999997E-3</v>
      </c>
      <c r="M869">
        <v>4.5259269999999999E-3</v>
      </c>
      <c r="N869">
        <v>4.5895009999999898E-3</v>
      </c>
      <c r="O869">
        <v>4.4491169999999998E-3</v>
      </c>
      <c r="P869">
        <v>4.0935140000000004E-3</v>
      </c>
      <c r="Q869">
        <v>3.75567E-3</v>
      </c>
      <c r="R869">
        <v>3.3585120000000001E-3</v>
      </c>
      <c r="S869">
        <v>2.9404489999999999E-3</v>
      </c>
      <c r="T869">
        <v>2.534489E-3</v>
      </c>
      <c r="U869">
        <v>2.142012E-3</v>
      </c>
      <c r="V869">
        <v>1.775801E-3</v>
      </c>
      <c r="W869">
        <v>1.427649E-3</v>
      </c>
      <c r="X869">
        <v>1.072688E-3</v>
      </c>
      <c r="Y869" s="625">
        <v>7.6428299999999896E-4</v>
      </c>
      <c r="Z869" s="142" t="s">
        <v>1675</v>
      </c>
    </row>
    <row r="870" spans="1:26">
      <c r="A870" t="s">
        <v>1311</v>
      </c>
      <c r="B870" t="s">
        <v>1278</v>
      </c>
      <c r="C870" t="s">
        <v>1386</v>
      </c>
      <c r="D870" t="s">
        <v>1682</v>
      </c>
      <c r="E870" s="625">
        <v>2.9390213699999999E-5</v>
      </c>
      <c r="F870" s="625">
        <v>3.6437306000000001E-5</v>
      </c>
      <c r="G870" s="625">
        <v>5.4765351999999998E-5</v>
      </c>
      <c r="H870" s="625">
        <v>4.9141997999999999E-5</v>
      </c>
      <c r="I870" s="625">
        <v>5.4294072999999999E-5</v>
      </c>
      <c r="J870" s="625">
        <v>4.6997240000000001E-5</v>
      </c>
      <c r="K870" s="625">
        <v>4.8972260000000003E-5</v>
      </c>
      <c r="L870" s="625">
        <v>5.1843259999999901E-5</v>
      </c>
      <c r="M870" s="625">
        <v>5.2797680000000003E-5</v>
      </c>
      <c r="N870" s="625">
        <v>5.2135220000000003E-5</v>
      </c>
      <c r="O870" s="625">
        <v>4.9409829999999998E-5</v>
      </c>
      <c r="P870" s="625">
        <v>4.4167699999999899E-5</v>
      </c>
      <c r="Q870" s="625">
        <v>3.991248E-5</v>
      </c>
      <c r="R870" s="625">
        <v>3.5174018000000002E-5</v>
      </c>
      <c r="S870" s="625">
        <v>3.0406001999999999E-5</v>
      </c>
      <c r="T870" s="625">
        <v>2.5820001E-5</v>
      </c>
      <c r="U870" s="625">
        <v>2.1363778E-5</v>
      </c>
      <c r="V870" s="625">
        <v>1.7279341000000001E-5</v>
      </c>
      <c r="W870" s="625">
        <v>1.3514439000000001E-5</v>
      </c>
      <c r="X870" s="625">
        <v>9.8556519999999999E-6</v>
      </c>
      <c r="Y870" s="625">
        <v>6.8179969999999999E-6</v>
      </c>
      <c r="Z870" s="142" t="s">
        <v>1675</v>
      </c>
    </row>
    <row r="871" spans="1:26">
      <c r="A871" t="s">
        <v>1311</v>
      </c>
      <c r="B871" t="s">
        <v>1278</v>
      </c>
      <c r="C871" t="s">
        <v>1386</v>
      </c>
      <c r="D871" t="s">
        <v>1681</v>
      </c>
      <c r="E871" s="625">
        <v>3.2340598999999997E-5</v>
      </c>
      <c r="F871" s="625">
        <v>3.788102E-5</v>
      </c>
      <c r="G871" s="625">
        <v>5.5288099999999997E-5</v>
      </c>
      <c r="H871" s="625">
        <v>4.1960579999999998E-5</v>
      </c>
      <c r="I871" s="625">
        <v>7.4319109999999999E-5</v>
      </c>
      <c r="J871" s="625">
        <v>8.6486519999999994E-5</v>
      </c>
      <c r="K871" s="625">
        <v>1.1038379E-4</v>
      </c>
      <c r="L871" s="625">
        <v>1.3945537000000001E-4</v>
      </c>
      <c r="M871" s="625">
        <v>1.6512372000000001E-4</v>
      </c>
      <c r="N871" s="625">
        <v>1.8711298000000001E-4</v>
      </c>
      <c r="O871" s="625">
        <v>2.0736738999999901E-4</v>
      </c>
      <c r="P871" s="625">
        <v>2.2555213999999999E-4</v>
      </c>
      <c r="Q871" s="625">
        <v>2.3438387E-4</v>
      </c>
      <c r="R871" s="625">
        <v>2.2728662999999899E-4</v>
      </c>
      <c r="S871" s="625">
        <v>2.1129885999999999E-4</v>
      </c>
      <c r="T871" s="625">
        <v>1.9346070999999999E-4</v>
      </c>
      <c r="U871" s="625">
        <v>1.7534593000000001E-4</v>
      </c>
      <c r="V871" s="625">
        <v>1.5567049E-4</v>
      </c>
      <c r="W871" s="625">
        <v>1.3544507000000001E-4</v>
      </c>
      <c r="X871" s="625">
        <v>1.1004321E-4</v>
      </c>
      <c r="Y871" s="625">
        <v>8.3765728E-5</v>
      </c>
      <c r="Z871" s="142" t="s">
        <v>1675</v>
      </c>
    </row>
    <row r="872" spans="1:26">
      <c r="A872" t="s">
        <v>1311</v>
      </c>
      <c r="B872" t="s">
        <v>1278</v>
      </c>
      <c r="C872" t="s">
        <v>1386</v>
      </c>
      <c r="D872" t="s">
        <v>1680</v>
      </c>
      <c r="E872" s="625">
        <v>7.3667903600000003E-4</v>
      </c>
      <c r="F872" s="625">
        <v>4.6301958000000002E-4</v>
      </c>
      <c r="G872" s="625">
        <v>6.2733196999999999E-4</v>
      </c>
      <c r="H872" s="625">
        <v>4.4076552999999899E-4</v>
      </c>
      <c r="I872" s="625">
        <v>3.6438980000000001E-4</v>
      </c>
      <c r="J872" s="625">
        <v>3.4887039999999898E-4</v>
      </c>
      <c r="K872" s="625">
        <v>3.7923509999999999E-4</v>
      </c>
      <c r="L872" s="625">
        <v>4.0987359999999999E-4</v>
      </c>
      <c r="M872" s="625">
        <v>4.2828309999999999E-4</v>
      </c>
      <c r="N872" s="625">
        <v>4.3317449999999999E-4</v>
      </c>
      <c r="O872" s="625">
        <v>4.1615519999999901E-4</v>
      </c>
      <c r="P872" s="625">
        <v>3.7715630000000001E-4</v>
      </c>
      <c r="Q872" s="625">
        <v>3.4020600000000002E-4</v>
      </c>
      <c r="R872" s="625">
        <v>3.0086849999999999E-4</v>
      </c>
      <c r="S872" s="625">
        <v>2.6117129999999998E-4</v>
      </c>
      <c r="T872" s="625">
        <v>2.2313850000000001E-4</v>
      </c>
      <c r="U872" s="625">
        <v>1.866843E-4</v>
      </c>
      <c r="V872" s="625">
        <v>1.532211E-4</v>
      </c>
      <c r="W872" s="625">
        <v>1.214647E-4</v>
      </c>
      <c r="X872" s="625">
        <v>8.9870400000000006E-5</v>
      </c>
      <c r="Y872" s="625">
        <v>6.3162200000000003E-5</v>
      </c>
      <c r="Z872" s="142" t="s">
        <v>1675</v>
      </c>
    </row>
    <row r="873" spans="1:26">
      <c r="A873" t="s">
        <v>1311</v>
      </c>
      <c r="B873" t="s">
        <v>1278</v>
      </c>
      <c r="C873" t="s">
        <v>1386</v>
      </c>
      <c r="D873" t="s">
        <v>1679</v>
      </c>
      <c r="E873">
        <v>1.4636053599999901E-3</v>
      </c>
      <c r="F873">
        <v>2.0564164999999999E-3</v>
      </c>
      <c r="G873">
        <v>2.9889084999999999E-3</v>
      </c>
      <c r="H873">
        <v>2.6994393999999998E-3</v>
      </c>
      <c r="I873">
        <v>3.4950065999999999E-3</v>
      </c>
      <c r="J873">
        <v>3.1420457999999998E-3</v>
      </c>
      <c r="K873">
        <v>3.3902976999999998E-3</v>
      </c>
      <c r="L873">
        <v>3.7244476999999999E-3</v>
      </c>
      <c r="M873">
        <v>3.9299686999999996E-3</v>
      </c>
      <c r="N873">
        <v>4.0239543000000003E-3</v>
      </c>
      <c r="O873">
        <v>3.9970530000000004E-3</v>
      </c>
      <c r="P873">
        <v>3.8199185E-3</v>
      </c>
      <c r="Q873">
        <v>3.6425790199999999E-3</v>
      </c>
      <c r="R873">
        <v>3.3385266200000002E-3</v>
      </c>
      <c r="S873">
        <v>2.9775680099999998E-3</v>
      </c>
      <c r="T873">
        <v>2.6149759699999999E-3</v>
      </c>
      <c r="U873">
        <v>2.2574674100000001E-3</v>
      </c>
      <c r="V873">
        <v>1.9106782100000001E-3</v>
      </c>
      <c r="W873">
        <v>1.57859779E-3</v>
      </c>
      <c r="X873">
        <v>1.2205575399999999E-3</v>
      </c>
      <c r="Y873" s="625">
        <v>8.9129879999999995E-4</v>
      </c>
      <c r="Z873" s="142" t="s">
        <v>1675</v>
      </c>
    </row>
    <row r="874" spans="1:26">
      <c r="A874" t="s">
        <v>1311</v>
      </c>
      <c r="B874" t="s">
        <v>1278</v>
      </c>
      <c r="C874" t="s">
        <v>1386</v>
      </c>
      <c r="D874" t="s">
        <v>1678</v>
      </c>
      <c r="E874" s="625">
        <v>2.3141771511999901E-4</v>
      </c>
      <c r="F874" s="625">
        <v>1.53182467E-4</v>
      </c>
      <c r="G874" s="625">
        <v>2.06030169999999E-4</v>
      </c>
      <c r="H874" s="625">
        <v>1.30245902E-4</v>
      </c>
      <c r="I874" s="625">
        <v>8.1984456E-5</v>
      </c>
      <c r="J874" s="625">
        <v>8.0540308000000001E-5</v>
      </c>
      <c r="K874" s="625">
        <v>8.7690769999999995E-5</v>
      </c>
      <c r="L874" s="625">
        <v>9.3979119999999997E-5</v>
      </c>
      <c r="M874" s="625">
        <v>9.7644259999999993E-5</v>
      </c>
      <c r="N874" s="625">
        <v>9.80816E-5</v>
      </c>
      <c r="O874" s="625">
        <v>9.2621469999999999E-5</v>
      </c>
      <c r="P874" s="625">
        <v>8.155382E-5</v>
      </c>
      <c r="Q874" s="625">
        <v>7.1233450000000005E-5</v>
      </c>
      <c r="R874" s="625">
        <v>6.1598560000000001E-5</v>
      </c>
      <c r="S874" s="625">
        <v>5.2518210000000002E-5</v>
      </c>
      <c r="T874" s="625">
        <v>4.4016069999999998E-5</v>
      </c>
      <c r="U874" s="625">
        <v>3.5980579999999998E-5</v>
      </c>
      <c r="V874" s="625">
        <v>2.882564E-5</v>
      </c>
      <c r="W874" s="625">
        <v>2.2079219999999998E-5</v>
      </c>
      <c r="X874" s="625">
        <v>1.5701889999999999E-5</v>
      </c>
      <c r="Y874" s="625">
        <v>1.0630317E-5</v>
      </c>
      <c r="Z874" s="142" t="s">
        <v>1675</v>
      </c>
    </row>
    <row r="875" spans="1:26">
      <c r="A875" t="s">
        <v>1311</v>
      </c>
      <c r="B875" t="s">
        <v>1278</v>
      </c>
      <c r="C875" t="s">
        <v>1386</v>
      </c>
      <c r="D875" t="s">
        <v>1676</v>
      </c>
      <c r="E875">
        <v>3.055242891E-3</v>
      </c>
      <c r="F875">
        <v>3.6323590099999999E-3</v>
      </c>
      <c r="G875">
        <v>5.34375813E-3</v>
      </c>
      <c r="H875">
        <v>4.5903480999999998E-3</v>
      </c>
      <c r="I875">
        <v>5.04541775999999E-3</v>
      </c>
      <c r="J875">
        <v>4.3020036800000003E-3</v>
      </c>
      <c r="K875">
        <v>4.4310558499999998E-3</v>
      </c>
      <c r="L875">
        <v>4.6380497099999998E-3</v>
      </c>
      <c r="M875">
        <v>4.66825317E-3</v>
      </c>
      <c r="N875">
        <v>4.5527706800000001E-3</v>
      </c>
      <c r="O875">
        <v>4.2476066500000001E-3</v>
      </c>
      <c r="P875">
        <v>3.7083704E-3</v>
      </c>
      <c r="Q875">
        <v>3.28618252E-3</v>
      </c>
      <c r="R875">
        <v>2.85121627E-3</v>
      </c>
      <c r="S875">
        <v>2.4324773200000002E-3</v>
      </c>
      <c r="T875">
        <v>2.0349096199999998E-3</v>
      </c>
      <c r="U875">
        <v>1.6499879E-3</v>
      </c>
      <c r="V875">
        <v>1.3037694599999899E-3</v>
      </c>
      <c r="W875" s="625">
        <v>9.8958430000000005E-4</v>
      </c>
      <c r="X875" s="625">
        <v>6.9691688399999897E-4</v>
      </c>
      <c r="Y875" s="625">
        <v>4.6527279799999998E-4</v>
      </c>
      <c r="Z875" s="142" t="s">
        <v>1675</v>
      </c>
    </row>
    <row r="876" spans="1:26">
      <c r="A876" t="s">
        <v>1311</v>
      </c>
      <c r="B876" t="s">
        <v>1278</v>
      </c>
      <c r="C876" t="s">
        <v>1385</v>
      </c>
      <c r="D876" t="s">
        <v>1690</v>
      </c>
      <c r="E876" s="625">
        <v>1.5248670047E-4</v>
      </c>
      <c r="F876" s="625">
        <v>1.532147938E-4</v>
      </c>
      <c r="G876" s="625">
        <v>1.952692866E-4</v>
      </c>
      <c r="H876" s="625">
        <v>1.355367145E-4</v>
      </c>
      <c r="I876" s="625">
        <v>6.8685542499999998E-5</v>
      </c>
      <c r="J876" s="625">
        <v>6.2787989199999996E-5</v>
      </c>
      <c r="K876" s="625">
        <v>6.7349341000000001E-5</v>
      </c>
      <c r="L876" s="625">
        <v>7.0723907999999997E-5</v>
      </c>
      <c r="M876" s="625">
        <v>7.1786920000000004E-5</v>
      </c>
      <c r="N876" s="625">
        <v>7.0601195000000004E-5</v>
      </c>
      <c r="O876" s="625">
        <v>6.5793063000000004E-5</v>
      </c>
      <c r="P876" s="625">
        <v>5.72416259999999E-5</v>
      </c>
      <c r="Q876" s="625">
        <v>4.9954934999999899E-5</v>
      </c>
      <c r="R876" s="625">
        <v>4.3049629000000001E-5</v>
      </c>
      <c r="S876" s="625">
        <v>3.6649176999999998E-5</v>
      </c>
      <c r="T876" s="625">
        <v>3.0724776000000002E-5</v>
      </c>
      <c r="U876" s="625">
        <v>2.5162894999999999E-5</v>
      </c>
      <c r="V876" s="625">
        <v>2.0296269999999999E-5</v>
      </c>
      <c r="W876" s="625">
        <v>1.5842994000000001E-5</v>
      </c>
      <c r="X876" s="625">
        <v>1.1702732E-5</v>
      </c>
      <c r="Y876" s="625">
        <v>7.7229950000000001E-6</v>
      </c>
      <c r="Z876" s="142" t="s">
        <v>1675</v>
      </c>
    </row>
    <row r="877" spans="1:26">
      <c r="A877" t="s">
        <v>1311</v>
      </c>
      <c r="B877" t="s">
        <v>1278</v>
      </c>
      <c r="C877" t="s">
        <v>1385</v>
      </c>
      <c r="D877" t="s">
        <v>1689</v>
      </c>
      <c r="E877" s="625">
        <v>3.3984743799999999E-4</v>
      </c>
      <c r="F877" s="625">
        <v>2.68702E-4</v>
      </c>
      <c r="G877" s="625">
        <v>3.1578580000000001E-4</v>
      </c>
      <c r="H877" s="625">
        <v>2.439431E-4</v>
      </c>
      <c r="I877" s="625">
        <v>2.2427889999999999E-4</v>
      </c>
      <c r="J877" s="625">
        <v>2.26173799999999E-4</v>
      </c>
      <c r="K877" s="625">
        <v>2.6114339999999897E-4</v>
      </c>
      <c r="L877" s="625">
        <v>2.947227E-4</v>
      </c>
      <c r="M877" s="625">
        <v>3.1978779999999998E-4</v>
      </c>
      <c r="N877" s="625">
        <v>3.3588930000000002E-4</v>
      </c>
      <c r="O877" s="625">
        <v>3.4054179999999998E-4</v>
      </c>
      <c r="P877" s="625">
        <v>3.337929E-4</v>
      </c>
      <c r="Q877" s="625">
        <v>3.216052E-4</v>
      </c>
      <c r="R877" s="625">
        <v>2.9774860000000001E-4</v>
      </c>
      <c r="S877" s="625">
        <v>2.6836109999999998E-4</v>
      </c>
      <c r="T877" s="625">
        <v>2.3917489999999999E-4</v>
      </c>
      <c r="U877" s="625">
        <v>2.114006E-4</v>
      </c>
      <c r="V877" s="625">
        <v>1.8485560000000001E-4</v>
      </c>
      <c r="W877" s="625">
        <v>1.5956679999999901E-4</v>
      </c>
      <c r="X877" s="625">
        <v>1.31478E-4</v>
      </c>
      <c r="Y877" s="625">
        <v>9.6061000000000001E-5</v>
      </c>
      <c r="Z877" s="142" t="s">
        <v>1675</v>
      </c>
    </row>
    <row r="878" spans="1:26">
      <c r="A878" t="s">
        <v>1311</v>
      </c>
      <c r="B878" t="s">
        <v>1278</v>
      </c>
      <c r="C878" t="s">
        <v>1385</v>
      </c>
      <c r="D878" t="s">
        <v>1688</v>
      </c>
      <c r="E878">
        <v>7.6707144700000002E-3</v>
      </c>
      <c r="F878">
        <v>5.9999190000000003E-3</v>
      </c>
      <c r="G878">
        <v>7.4174129999999899E-3</v>
      </c>
      <c r="H878">
        <v>6.0172839999999899E-3</v>
      </c>
      <c r="I878">
        <v>5.292494E-3</v>
      </c>
      <c r="J878">
        <v>4.9628129999999999E-3</v>
      </c>
      <c r="K878">
        <v>5.4449579999999997E-3</v>
      </c>
      <c r="L878">
        <v>5.8596949999999998E-3</v>
      </c>
      <c r="M878">
        <v>6.0888330000000001E-3</v>
      </c>
      <c r="N878">
        <v>6.1352999999999998E-3</v>
      </c>
      <c r="O878">
        <v>5.9124399999999997E-3</v>
      </c>
      <c r="P878">
        <v>5.4114899999999997E-3</v>
      </c>
      <c r="Q878">
        <v>4.9420899999999997E-3</v>
      </c>
      <c r="R878">
        <v>4.4070699999999999E-3</v>
      </c>
      <c r="S878">
        <v>3.85863E-3</v>
      </c>
      <c r="T878">
        <v>3.3364839999999998E-3</v>
      </c>
      <c r="U878">
        <v>2.8431770000000001E-3</v>
      </c>
      <c r="V878">
        <v>2.395257E-3</v>
      </c>
      <c r="W878">
        <v>1.9787619999999998E-3</v>
      </c>
      <c r="X878">
        <v>1.5588849999999899E-3</v>
      </c>
      <c r="Y878">
        <v>1.0950619999999999E-3</v>
      </c>
      <c r="Z878" s="142" t="s">
        <v>1675</v>
      </c>
    </row>
    <row r="879" spans="1:26">
      <c r="A879" t="s">
        <v>1311</v>
      </c>
      <c r="B879" t="s">
        <v>1278</v>
      </c>
      <c r="C879" t="s">
        <v>1385</v>
      </c>
      <c r="D879" t="s">
        <v>1682</v>
      </c>
      <c r="E879" s="625">
        <v>3.3991096399999901E-5</v>
      </c>
      <c r="F879" s="625">
        <v>4.8325899999999998E-5</v>
      </c>
      <c r="G879" s="625">
        <v>6.5052014999999994E-5</v>
      </c>
      <c r="H879" s="625">
        <v>6.5818399000000004E-5</v>
      </c>
      <c r="I879" s="625">
        <v>7.3166179999999996E-5</v>
      </c>
      <c r="J879" s="625">
        <v>6.3383539999999997E-5</v>
      </c>
      <c r="K879" s="625">
        <v>6.6903439999999997E-5</v>
      </c>
      <c r="L879" s="625">
        <v>7.0261929999999994E-5</v>
      </c>
      <c r="M879" s="625">
        <v>7.1030230000000005E-5</v>
      </c>
      <c r="N879" s="625">
        <v>6.969496E-5</v>
      </c>
      <c r="O879" s="625">
        <v>6.5660760000000004E-5</v>
      </c>
      <c r="P879" s="625">
        <v>5.838823E-5</v>
      </c>
      <c r="Q879" s="625">
        <v>5.2520849999999997E-5</v>
      </c>
      <c r="R879" s="625">
        <v>4.6155729999999998E-5</v>
      </c>
      <c r="S879" s="625">
        <v>3.9900508999999898E-5</v>
      </c>
      <c r="T879" s="625">
        <v>3.3990282000000003E-5</v>
      </c>
      <c r="U879" s="625">
        <v>2.8357040999999999E-5</v>
      </c>
      <c r="V879" s="625">
        <v>2.3306958000000001E-5</v>
      </c>
      <c r="W879" s="625">
        <v>1.8731448999999999E-5</v>
      </c>
      <c r="X879" s="625">
        <v>1.4322719E-5</v>
      </c>
      <c r="Y879" s="625">
        <v>9.7688009999999998E-6</v>
      </c>
      <c r="Z879" s="142" t="s">
        <v>1675</v>
      </c>
    </row>
    <row r="880" spans="1:26">
      <c r="A880" t="s">
        <v>1311</v>
      </c>
      <c r="B880" t="s">
        <v>1278</v>
      </c>
      <c r="C880" t="s">
        <v>1385</v>
      </c>
      <c r="D880" t="s">
        <v>1681</v>
      </c>
      <c r="E880" s="625">
        <v>3.74035219999999E-5</v>
      </c>
      <c r="F880" s="625">
        <v>5.02407999999999E-5</v>
      </c>
      <c r="G880" s="625">
        <v>6.5672899999999999E-5</v>
      </c>
      <c r="H880" s="625">
        <v>5.6199999999999997E-5</v>
      </c>
      <c r="I880" s="625">
        <v>1.0015164E-4</v>
      </c>
      <c r="J880" s="625">
        <v>1.166414E-4</v>
      </c>
      <c r="K880" s="625">
        <v>1.5080079999999901E-4</v>
      </c>
      <c r="L880" s="625">
        <v>1.8900079999999999E-4</v>
      </c>
      <c r="M880" s="625">
        <v>2.2214540000000001E-4</v>
      </c>
      <c r="N880" s="625">
        <v>2.5013470000000002E-4</v>
      </c>
      <c r="O880" s="625">
        <v>2.7557139999999998E-4</v>
      </c>
      <c r="P880" s="625">
        <v>2.9817290000000001E-4</v>
      </c>
      <c r="Q880" s="625">
        <v>3.0842622999999999E-4</v>
      </c>
      <c r="R880" s="625">
        <v>2.98248069999999E-4</v>
      </c>
      <c r="S880" s="625">
        <v>2.7727863999999999E-4</v>
      </c>
      <c r="T880" s="625">
        <v>2.5467740999999899E-4</v>
      </c>
      <c r="U880" s="625">
        <v>2.3274402999999999E-4</v>
      </c>
      <c r="V880" s="625">
        <v>2.0997276999999999E-4</v>
      </c>
      <c r="W880" s="625">
        <v>1.877317E-4</v>
      </c>
      <c r="X880" s="625">
        <v>1.5992056000000001E-4</v>
      </c>
      <c r="Y880" s="625">
        <v>1.2001956E-4</v>
      </c>
      <c r="Z880" s="142" t="s">
        <v>1675</v>
      </c>
    </row>
    <row r="881" spans="1:26">
      <c r="A881" t="s">
        <v>1311</v>
      </c>
      <c r="B881" t="s">
        <v>1278</v>
      </c>
      <c r="C881" t="s">
        <v>1385</v>
      </c>
      <c r="D881" t="s">
        <v>1680</v>
      </c>
      <c r="E881" s="625">
        <v>8.5200268300000001E-4</v>
      </c>
      <c r="F881" s="625">
        <v>6.1409316999999999E-4</v>
      </c>
      <c r="G881" s="625">
        <v>7.4516488000000004E-4</v>
      </c>
      <c r="H881" s="625">
        <v>5.9034061999999998E-4</v>
      </c>
      <c r="I881" s="625">
        <v>4.9104719999999995E-4</v>
      </c>
      <c r="J881" s="625">
        <v>4.7050930000000003E-4</v>
      </c>
      <c r="K881" s="625">
        <v>5.1809269999999997E-4</v>
      </c>
      <c r="L881" s="625">
        <v>5.5549060000000005E-4</v>
      </c>
      <c r="M881" s="625">
        <v>5.7618220000000002E-4</v>
      </c>
      <c r="N881" s="625">
        <v>5.7907260000000002E-4</v>
      </c>
      <c r="O881" s="625">
        <v>5.530299E-4</v>
      </c>
      <c r="P881" s="625">
        <v>4.9858939999999896E-4</v>
      </c>
      <c r="Q881" s="625">
        <v>4.4767599999999999E-4</v>
      </c>
      <c r="R881" s="625">
        <v>3.9480289999999898E-4</v>
      </c>
      <c r="S881" s="625">
        <v>3.4272419999999999E-4</v>
      </c>
      <c r="T881" s="625">
        <v>2.9374670000000002E-4</v>
      </c>
      <c r="U881" s="625">
        <v>2.4779339999999998E-4</v>
      </c>
      <c r="V881" s="625">
        <v>2.066697E-4</v>
      </c>
      <c r="W881" s="625">
        <v>1.683535E-4</v>
      </c>
      <c r="X881" s="625">
        <v>1.3060409999999999E-4</v>
      </c>
      <c r="Y881" s="625">
        <v>9.0498499999999994E-5</v>
      </c>
      <c r="Z881" s="142" t="s">
        <v>1675</v>
      </c>
    </row>
    <row r="882" spans="1:26">
      <c r="A882" t="s">
        <v>1311</v>
      </c>
      <c r="B882" t="s">
        <v>1278</v>
      </c>
      <c r="C882" t="s">
        <v>1385</v>
      </c>
      <c r="D882" t="s">
        <v>1679</v>
      </c>
      <c r="E882">
        <v>1.6927376499999999E-3</v>
      </c>
      <c r="F882">
        <v>2.7273878999999998E-3</v>
      </c>
      <c r="G882">
        <v>3.5503178000000002E-3</v>
      </c>
      <c r="H882">
        <v>3.6155016999999999E-3</v>
      </c>
      <c r="I882">
        <v>4.7098299999999999E-3</v>
      </c>
      <c r="J882">
        <v>4.2375640000000001E-3</v>
      </c>
      <c r="K882">
        <v>4.6316559999999996E-3</v>
      </c>
      <c r="L882">
        <v>5.0476571000000001E-3</v>
      </c>
      <c r="M882">
        <v>5.2870764999999997E-3</v>
      </c>
      <c r="N882">
        <v>5.3792743000000004E-3</v>
      </c>
      <c r="O882">
        <v>5.3116889E-3</v>
      </c>
      <c r="P882">
        <v>5.04982E-3</v>
      </c>
      <c r="Q882">
        <v>4.7932818999999998E-3</v>
      </c>
      <c r="R882">
        <v>4.3808518000000001E-3</v>
      </c>
      <c r="S882">
        <v>3.9073281300000002E-3</v>
      </c>
      <c r="T882">
        <v>3.4424359499999999E-3</v>
      </c>
      <c r="U882">
        <v>2.9964144199999998E-3</v>
      </c>
      <c r="V882">
        <v>2.5771811999999901E-3</v>
      </c>
      <c r="W882">
        <v>2.1879761600000001E-3</v>
      </c>
      <c r="X882">
        <v>1.7737774200000001E-3</v>
      </c>
      <c r="Y882">
        <v>1.2770506799999999E-3</v>
      </c>
      <c r="Z882" s="142" t="s">
        <v>1675</v>
      </c>
    </row>
    <row r="883" spans="1:26">
      <c r="A883" t="s">
        <v>1311</v>
      </c>
      <c r="B883" t="s">
        <v>1278</v>
      </c>
      <c r="C883" t="s">
        <v>1385</v>
      </c>
      <c r="D883" t="s">
        <v>1678</v>
      </c>
      <c r="E883" s="625">
        <v>2.6764480469999998E-4</v>
      </c>
      <c r="F883" s="625">
        <v>2.0316253899999999E-4</v>
      </c>
      <c r="G883" s="625">
        <v>2.4472786599999999E-4</v>
      </c>
      <c r="H883" s="625">
        <v>1.7444517800000001E-4</v>
      </c>
      <c r="I883" s="625">
        <v>1.10481305E-4</v>
      </c>
      <c r="J883" s="625">
        <v>1.0862197E-4</v>
      </c>
      <c r="K883" s="625">
        <v>1.1979882E-4</v>
      </c>
      <c r="L883" s="625">
        <v>1.2736765999999999E-4</v>
      </c>
      <c r="M883" s="625">
        <v>1.3136340000000001E-4</v>
      </c>
      <c r="N883" s="625">
        <v>1.3111669E-4</v>
      </c>
      <c r="O883" s="625">
        <v>1.2308474999999999E-4</v>
      </c>
      <c r="P883" s="625">
        <v>1.0781149E-4</v>
      </c>
      <c r="Q883" s="625">
        <v>9.373622E-5</v>
      </c>
      <c r="R883" s="625">
        <v>8.0830280000000003E-5</v>
      </c>
      <c r="S883" s="625">
        <v>6.891752E-5</v>
      </c>
      <c r="T883" s="625">
        <v>5.7944259999999997E-5</v>
      </c>
      <c r="U883" s="625">
        <v>4.7758530000000002E-5</v>
      </c>
      <c r="V883" s="625">
        <v>3.888096E-5</v>
      </c>
      <c r="W883" s="625">
        <v>3.0602380000000002E-5</v>
      </c>
      <c r="X883" s="625">
        <v>2.281877E-5</v>
      </c>
      <c r="Y883" s="625">
        <v>1.5231079999999999E-5</v>
      </c>
      <c r="Z883" s="142" t="s">
        <v>1675</v>
      </c>
    </row>
    <row r="884" spans="1:26">
      <c r="A884" t="s">
        <v>1311</v>
      </c>
      <c r="B884" t="s">
        <v>1278</v>
      </c>
      <c r="C884" t="s">
        <v>1385</v>
      </c>
      <c r="D884" t="s">
        <v>1676</v>
      </c>
      <c r="E884">
        <v>3.533532609E-3</v>
      </c>
      <c r="F884">
        <v>4.8175144600000001E-3</v>
      </c>
      <c r="G884">
        <v>6.3474803400000003E-3</v>
      </c>
      <c r="H884">
        <v>6.1480949400000004E-3</v>
      </c>
      <c r="I884">
        <v>6.79914704E-3</v>
      </c>
      <c r="J884">
        <v>5.80196002E-3</v>
      </c>
      <c r="K884">
        <v>6.0534946600000004E-3</v>
      </c>
      <c r="L884">
        <v>6.28583675E-3</v>
      </c>
      <c r="M884">
        <v>6.2803272899999898E-3</v>
      </c>
      <c r="N884">
        <v>6.0861952599999998E-3</v>
      </c>
      <c r="O884">
        <v>5.6446422899999998E-3</v>
      </c>
      <c r="P884">
        <v>4.9023569399999998E-3</v>
      </c>
      <c r="Q884">
        <v>4.3242915599999996E-3</v>
      </c>
      <c r="R884">
        <v>3.7413926200000002E-3</v>
      </c>
      <c r="S884">
        <v>3.19203983E-3</v>
      </c>
      <c r="T884">
        <v>2.6788273799999902E-3</v>
      </c>
      <c r="U884">
        <v>2.1901000800000001E-3</v>
      </c>
      <c r="V884">
        <v>1.75855966E-3</v>
      </c>
      <c r="W884">
        <v>1.3715906400000001E-3</v>
      </c>
      <c r="X884">
        <v>1.0127946799999999E-3</v>
      </c>
      <c r="Y884" s="625">
        <v>6.6664101299999999E-4</v>
      </c>
      <c r="Z884" s="142" t="s">
        <v>1675</v>
      </c>
    </row>
    <row r="885" spans="1:26">
      <c r="A885" t="s">
        <v>1311</v>
      </c>
      <c r="B885" t="s">
        <v>1278</v>
      </c>
      <c r="C885" t="s">
        <v>1384</v>
      </c>
      <c r="D885" t="s">
        <v>1690</v>
      </c>
      <c r="E885" s="625">
        <v>1.7787958372E-4</v>
      </c>
      <c r="F885" s="625">
        <v>2.0751569359999999E-4</v>
      </c>
      <c r="G885" s="625">
        <v>2.3621823800000001E-4</v>
      </c>
      <c r="H885" s="625">
        <v>1.826237892E-4</v>
      </c>
      <c r="I885" s="625">
        <v>9.3396836000000005E-5</v>
      </c>
      <c r="J885" s="625">
        <v>8.5883706999999998E-5</v>
      </c>
      <c r="K885" s="625">
        <v>9.2408457000000004E-5</v>
      </c>
      <c r="L885" s="625">
        <v>9.5919916999999996E-5</v>
      </c>
      <c r="M885" s="625">
        <v>9.6319329999999898E-5</v>
      </c>
      <c r="N885" s="625">
        <v>9.3783279999999999E-5</v>
      </c>
      <c r="O885" s="625">
        <v>8.6539459999999998E-5</v>
      </c>
      <c r="P885" s="625">
        <v>7.4600329999999993E-5</v>
      </c>
      <c r="Q885" s="625">
        <v>6.4546884000000007E-5</v>
      </c>
      <c r="R885" s="625">
        <v>5.5269192000000001E-5</v>
      </c>
      <c r="S885" s="625">
        <v>4.6918037000000002E-5</v>
      </c>
      <c r="T885" s="625">
        <v>3.9383603000000002E-5</v>
      </c>
      <c r="U885" s="625">
        <v>3.2512156999999999E-5</v>
      </c>
      <c r="V885" s="625">
        <v>2.6716127E-5</v>
      </c>
      <c r="W885" s="625">
        <v>2.1590924999999999E-5</v>
      </c>
      <c r="X885" s="625">
        <v>1.7029580999999998E-5</v>
      </c>
      <c r="Y885" s="625">
        <v>1.2889951E-5</v>
      </c>
      <c r="Z885" s="142" t="s">
        <v>1675</v>
      </c>
    </row>
    <row r="886" spans="1:26">
      <c r="A886" t="s">
        <v>1311</v>
      </c>
      <c r="B886" t="s">
        <v>1278</v>
      </c>
      <c r="C886" t="s">
        <v>1384</v>
      </c>
      <c r="D886" t="s">
        <v>1689</v>
      </c>
      <c r="E886" s="625">
        <v>3.9644040599999899E-4</v>
      </c>
      <c r="F886" s="625">
        <v>3.6393120000000002E-4</v>
      </c>
      <c r="G886" s="625">
        <v>3.82008299999999E-4</v>
      </c>
      <c r="H886" s="625">
        <v>3.286923E-4</v>
      </c>
      <c r="I886" s="625">
        <v>3.0496720000000002E-4</v>
      </c>
      <c r="J886" s="625">
        <v>3.0936880000000003E-4</v>
      </c>
      <c r="K886" s="625">
        <v>3.5830900000000001E-4</v>
      </c>
      <c r="L886" s="625">
        <v>3.9972E-4</v>
      </c>
      <c r="M886" s="625">
        <v>4.2907099999999902E-4</v>
      </c>
      <c r="N886" s="625">
        <v>4.4617999999999898E-4</v>
      </c>
      <c r="O886" s="625">
        <v>4.4792500000000001E-4</v>
      </c>
      <c r="P886" s="625">
        <v>4.3501660000000003E-4</v>
      </c>
      <c r="Q886" s="625">
        <v>4.15547E-4</v>
      </c>
      <c r="R886" s="625">
        <v>3.8226329999999998E-4</v>
      </c>
      <c r="S886" s="625">
        <v>3.435539E-4</v>
      </c>
      <c r="T886" s="625">
        <v>3.0657809999999998E-4</v>
      </c>
      <c r="U886" s="625">
        <v>2.7314409999999999E-4</v>
      </c>
      <c r="V886" s="625">
        <v>2.4332569999999999E-4</v>
      </c>
      <c r="W886" s="625">
        <v>2.1745900000000001E-4</v>
      </c>
      <c r="X886" s="625">
        <v>1.9132439999999999E-4</v>
      </c>
      <c r="Y886" s="625">
        <v>1.6032899999999999E-4</v>
      </c>
      <c r="Z886" s="142" t="s">
        <v>1675</v>
      </c>
    </row>
    <row r="887" spans="1:26">
      <c r="A887" t="s">
        <v>1311</v>
      </c>
      <c r="B887" t="s">
        <v>1278</v>
      </c>
      <c r="C887" t="s">
        <v>1384</v>
      </c>
      <c r="D887" t="s">
        <v>1688</v>
      </c>
      <c r="E887">
        <v>8.9480679000000004E-3</v>
      </c>
      <c r="F887">
        <v>8.1263489999999997E-3</v>
      </c>
      <c r="G887">
        <v>8.9728819999999997E-3</v>
      </c>
      <c r="H887">
        <v>8.10773999999999E-3</v>
      </c>
      <c r="I887">
        <v>7.1965839999999998E-3</v>
      </c>
      <c r="J887">
        <v>6.7883129999999903E-3</v>
      </c>
      <c r="K887">
        <v>7.4709080000000001E-3</v>
      </c>
      <c r="L887">
        <v>7.9472699999999993E-3</v>
      </c>
      <c r="M887">
        <v>8.1696300000000006E-3</v>
      </c>
      <c r="N887">
        <v>8.1498300000000003E-3</v>
      </c>
      <c r="O887">
        <v>7.7768200000000003E-3</v>
      </c>
      <c r="P887">
        <v>7.05252999999999E-3</v>
      </c>
      <c r="Q887">
        <v>6.3856900000000003E-3</v>
      </c>
      <c r="R887">
        <v>5.6580199999999997E-3</v>
      </c>
      <c r="S887">
        <v>4.9397899999999899E-3</v>
      </c>
      <c r="T887">
        <v>4.2767699999999896E-3</v>
      </c>
      <c r="U887">
        <v>3.6735819999999999E-3</v>
      </c>
      <c r="V887">
        <v>3.1528909999999901E-3</v>
      </c>
      <c r="W887">
        <v>2.6966679999999902E-3</v>
      </c>
      <c r="X887">
        <v>2.268454E-3</v>
      </c>
      <c r="Y887">
        <v>1.827698E-3</v>
      </c>
      <c r="Z887" s="142" t="s">
        <v>1675</v>
      </c>
    </row>
    <row r="888" spans="1:26">
      <c r="A888" t="s">
        <v>1311</v>
      </c>
      <c r="B888" t="s">
        <v>1278</v>
      </c>
      <c r="C888" t="s">
        <v>1384</v>
      </c>
      <c r="D888" t="s">
        <v>1682</v>
      </c>
      <c r="E888" s="625">
        <v>3.9651492900000001E-5</v>
      </c>
      <c r="F888" s="625">
        <v>6.5453033999999998E-5</v>
      </c>
      <c r="G888" s="625">
        <v>7.8693770999999996E-5</v>
      </c>
      <c r="H888" s="625">
        <v>8.8684289000000004E-5</v>
      </c>
      <c r="I888" s="625">
        <v>9.9489369999999994E-5</v>
      </c>
      <c r="J888" s="625">
        <v>8.6698450000000007E-5</v>
      </c>
      <c r="K888" s="625">
        <v>9.1796660000000006E-5</v>
      </c>
      <c r="L888" s="625">
        <v>9.5293419999999999E-5</v>
      </c>
      <c r="M888" s="625">
        <v>9.5303950000000004E-5</v>
      </c>
      <c r="N888" s="625">
        <v>9.2579529999999897E-5</v>
      </c>
      <c r="O888" s="625">
        <v>8.6365489999999998E-5</v>
      </c>
      <c r="P888" s="625">
        <v>7.6094510000000002E-5</v>
      </c>
      <c r="Q888" s="625">
        <v>6.7862350000000006E-5</v>
      </c>
      <c r="R888" s="625">
        <v>5.9256930000000001E-5</v>
      </c>
      <c r="S888" s="625">
        <v>5.1080259999999997E-5</v>
      </c>
      <c r="T888" s="625">
        <v>4.3569280000000002E-5</v>
      </c>
      <c r="U888" s="625">
        <v>3.6639172000000003E-5</v>
      </c>
      <c r="V888" s="625">
        <v>3.0679024000000001E-5</v>
      </c>
      <c r="W888" s="625">
        <v>2.5527309999999999E-5</v>
      </c>
      <c r="X888" s="625">
        <v>2.0842186E-5</v>
      </c>
      <c r="Y888" s="625">
        <v>1.6304444999999999E-5</v>
      </c>
      <c r="Z888" s="142" t="s">
        <v>1675</v>
      </c>
    </row>
    <row r="889" spans="1:26">
      <c r="A889" t="s">
        <v>1311</v>
      </c>
      <c r="B889" t="s">
        <v>1278</v>
      </c>
      <c r="C889" t="s">
        <v>1384</v>
      </c>
      <c r="D889" t="s">
        <v>1681</v>
      </c>
      <c r="E889" s="625">
        <v>4.3632009999999999E-5</v>
      </c>
      <c r="F889" s="625">
        <v>6.8046600000000007E-5</v>
      </c>
      <c r="G889" s="625">
        <v>7.9444900000000002E-5</v>
      </c>
      <c r="H889" s="625">
        <v>7.5724300000000003E-5</v>
      </c>
      <c r="I889" s="625">
        <v>1.3618389999999999E-4</v>
      </c>
      <c r="J889" s="625">
        <v>1.5954669999999999E-4</v>
      </c>
      <c r="K889" s="625">
        <v>2.0690969999999999E-4</v>
      </c>
      <c r="L889" s="625">
        <v>2.5633399999999999E-4</v>
      </c>
      <c r="M889" s="625">
        <v>2.9806020000000002E-4</v>
      </c>
      <c r="N889" s="625">
        <v>3.3226810000000002E-4</v>
      </c>
      <c r="O889" s="625">
        <v>3.6246709999999998E-4</v>
      </c>
      <c r="P889" s="625">
        <v>3.8859410000000001E-4</v>
      </c>
      <c r="Q889" s="625">
        <v>3.9851790000000002E-4</v>
      </c>
      <c r="R889" s="625">
        <v>3.8290539999999998E-4</v>
      </c>
      <c r="S889" s="625">
        <v>3.5496981999999999E-4</v>
      </c>
      <c r="T889" s="625">
        <v>3.2644932E-4</v>
      </c>
      <c r="U889" s="625">
        <v>3.0072189999999998E-4</v>
      </c>
      <c r="V889" s="625">
        <v>2.7638852000000001E-4</v>
      </c>
      <c r="W889" s="625">
        <v>2.5584111999999999E-4</v>
      </c>
      <c r="X889" s="625">
        <v>2.3271328E-4</v>
      </c>
      <c r="Y889" s="625">
        <v>2.0031680999999999E-4</v>
      </c>
      <c r="Z889" s="142" t="s">
        <v>1675</v>
      </c>
    </row>
    <row r="890" spans="1:26">
      <c r="A890" t="s">
        <v>1311</v>
      </c>
      <c r="B890" t="s">
        <v>1278</v>
      </c>
      <c r="C890" t="s">
        <v>1384</v>
      </c>
      <c r="D890" t="s">
        <v>1680</v>
      </c>
      <c r="E890" s="625">
        <v>9.9388191900000008E-4</v>
      </c>
      <c r="F890" s="625">
        <v>8.3173155999999998E-4</v>
      </c>
      <c r="G890" s="625">
        <v>9.0143069999999996E-4</v>
      </c>
      <c r="H890" s="625">
        <v>7.9542929999999897E-4</v>
      </c>
      <c r="I890" s="625">
        <v>6.6771270000000001E-4</v>
      </c>
      <c r="J890" s="625">
        <v>6.4358090000000002E-4</v>
      </c>
      <c r="K890" s="625">
        <v>7.108619E-4</v>
      </c>
      <c r="L890" s="625">
        <v>7.5338849999999997E-4</v>
      </c>
      <c r="M890" s="625">
        <v>7.730848E-4</v>
      </c>
      <c r="N890" s="625">
        <v>7.6921279999999997E-4</v>
      </c>
      <c r="O890" s="625">
        <v>7.274162E-4</v>
      </c>
      <c r="P890" s="625">
        <v>6.4978699999999998E-4</v>
      </c>
      <c r="Q890" s="625">
        <v>5.7844400000000001E-4</v>
      </c>
      <c r="R890" s="625">
        <v>5.0686699999999895E-4</v>
      </c>
      <c r="S890" s="625">
        <v>4.3875300000000001E-4</v>
      </c>
      <c r="T890" s="625">
        <v>3.7652950000000002E-4</v>
      </c>
      <c r="U890" s="625">
        <v>3.201662E-4</v>
      </c>
      <c r="V890" s="625">
        <v>2.7204060000000002E-4</v>
      </c>
      <c r="W890" s="625">
        <v>2.2943289999999999E-4</v>
      </c>
      <c r="X890" s="625">
        <v>1.9005269999999901E-4</v>
      </c>
      <c r="Y890" s="625">
        <v>1.510455E-4</v>
      </c>
      <c r="Z890" s="142" t="s">
        <v>1675</v>
      </c>
    </row>
    <row r="891" spans="1:26">
      <c r="A891" t="s">
        <v>1311</v>
      </c>
      <c r="B891" t="s">
        <v>1278</v>
      </c>
      <c r="C891" t="s">
        <v>1384</v>
      </c>
      <c r="D891" t="s">
        <v>1679</v>
      </c>
      <c r="E891">
        <v>1.97461715E-3</v>
      </c>
      <c r="F891">
        <v>3.6939901999999999E-3</v>
      </c>
      <c r="G891">
        <v>4.2948467000000004E-3</v>
      </c>
      <c r="H891">
        <v>4.8715614000000001E-3</v>
      </c>
      <c r="I891">
        <v>6.4042952999999996E-3</v>
      </c>
      <c r="J891">
        <v>5.7962980999999997E-3</v>
      </c>
      <c r="K891">
        <v>6.3549749000000001E-3</v>
      </c>
      <c r="L891">
        <v>6.8459189999999998E-3</v>
      </c>
      <c r="M891">
        <v>7.0938874000000002E-3</v>
      </c>
      <c r="N891">
        <v>7.1455693999999898E-3</v>
      </c>
      <c r="O891">
        <v>6.9866231000000004E-3</v>
      </c>
      <c r="P891">
        <v>6.5811836999999998E-3</v>
      </c>
      <c r="Q891">
        <v>6.1934060999999999E-3</v>
      </c>
      <c r="R891">
        <v>5.6243515000000003E-3</v>
      </c>
      <c r="S891">
        <v>5.0021394000000002E-3</v>
      </c>
      <c r="T891">
        <v>4.4125651999999899E-3</v>
      </c>
      <c r="U891">
        <v>3.8715799899999999E-3</v>
      </c>
      <c r="V891">
        <v>3.3923579999999998E-3</v>
      </c>
      <c r="W891">
        <v>2.9817936000000001E-3</v>
      </c>
      <c r="X891">
        <v>2.5811615499999902E-3</v>
      </c>
      <c r="Y891">
        <v>2.1314459299999998E-3</v>
      </c>
      <c r="Z891" s="142" t="s">
        <v>1675</v>
      </c>
    </row>
    <row r="892" spans="1:26">
      <c r="A892" t="s">
        <v>1311</v>
      </c>
      <c r="B892" t="s">
        <v>1278</v>
      </c>
      <c r="C892" t="s">
        <v>1384</v>
      </c>
      <c r="D892" t="s">
        <v>1678</v>
      </c>
      <c r="E892" s="625">
        <v>3.1221403719999997E-4</v>
      </c>
      <c r="F892" s="625">
        <v>2.7516493699999999E-4</v>
      </c>
      <c r="G892" s="625">
        <v>2.9604938E-4</v>
      </c>
      <c r="H892" s="625">
        <v>2.3504911299999999E-4</v>
      </c>
      <c r="I892" s="625">
        <v>1.5022945999999999E-4</v>
      </c>
      <c r="J892" s="625">
        <v>1.4857710999999999E-4</v>
      </c>
      <c r="K892" s="625">
        <v>1.6437320999999999E-4</v>
      </c>
      <c r="L892" s="625">
        <v>1.727431E-4</v>
      </c>
      <c r="M892" s="625">
        <v>1.7625504999999999E-4</v>
      </c>
      <c r="N892" s="625">
        <v>1.7416915999999999E-4</v>
      </c>
      <c r="O892" s="625">
        <v>1.6189678E-4</v>
      </c>
      <c r="P892" s="625">
        <v>1.4050552999999999E-4</v>
      </c>
      <c r="Q892" s="625">
        <v>1.2111677E-4</v>
      </c>
      <c r="R892" s="625">
        <v>1.03773789999999E-4</v>
      </c>
      <c r="S892" s="625">
        <v>8.8227659999999905E-5</v>
      </c>
      <c r="T892" s="625">
        <v>7.4273850000000004E-5</v>
      </c>
      <c r="U892" s="625">
        <v>6.1707110000000005E-5</v>
      </c>
      <c r="V892" s="625">
        <v>5.1179269999999998E-5</v>
      </c>
      <c r="W892" s="625">
        <v>4.1705069999999999E-5</v>
      </c>
      <c r="X892" s="625">
        <v>3.32054399999999E-5</v>
      </c>
      <c r="Y892" s="625">
        <v>2.5421170000000001E-5</v>
      </c>
      <c r="Z892" s="142" t="s">
        <v>1675</v>
      </c>
    </row>
    <row r="893" spans="1:26">
      <c r="A893" t="s">
        <v>1311</v>
      </c>
      <c r="B893" t="s">
        <v>1278</v>
      </c>
      <c r="C893" t="s">
        <v>1384</v>
      </c>
      <c r="D893" t="s">
        <v>1676</v>
      </c>
      <c r="E893">
        <v>4.1219457759999996E-3</v>
      </c>
      <c r="F893">
        <v>6.5248805199999999E-3</v>
      </c>
      <c r="G893">
        <v>7.6785844599999899E-3</v>
      </c>
      <c r="H893">
        <v>8.2839952799999995E-3</v>
      </c>
      <c r="I893">
        <v>9.2452926900000003E-3</v>
      </c>
      <c r="J893">
        <v>7.93614204E-3</v>
      </c>
      <c r="K893">
        <v>8.3058559699999996E-3</v>
      </c>
      <c r="L893">
        <v>8.5252146400000006E-3</v>
      </c>
      <c r="M893">
        <v>8.4265600900000001E-3</v>
      </c>
      <c r="N893">
        <v>8.0846127599999897E-3</v>
      </c>
      <c r="O893">
        <v>7.4245729099999998E-3</v>
      </c>
      <c r="P893">
        <v>6.38900221999999E-3</v>
      </c>
      <c r="Q893">
        <v>5.5874321100000002E-3</v>
      </c>
      <c r="R893">
        <v>4.8033824899999999E-3</v>
      </c>
      <c r="S893">
        <v>4.0864351599999996E-3</v>
      </c>
      <c r="T893">
        <v>3.4337592999999999E-3</v>
      </c>
      <c r="U893">
        <v>2.8297530299999998E-3</v>
      </c>
      <c r="V893">
        <v>2.3148047199999999E-3</v>
      </c>
      <c r="W893">
        <v>1.8692133999999999E-3</v>
      </c>
      <c r="X893">
        <v>1.4737962800000001E-3</v>
      </c>
      <c r="Y893">
        <v>1.11264652E-3</v>
      </c>
      <c r="Z893" s="142" t="s">
        <v>1675</v>
      </c>
    </row>
    <row r="894" spans="1:26">
      <c r="A894" t="s">
        <v>1311</v>
      </c>
      <c r="B894" t="s">
        <v>1278</v>
      </c>
      <c r="C894" t="s">
        <v>1383</v>
      </c>
      <c r="D894" t="s">
        <v>1690</v>
      </c>
      <c r="E894" s="625">
        <v>2.12611234379999E-4</v>
      </c>
      <c r="F894" s="625">
        <v>2.9101513279999999E-4</v>
      </c>
      <c r="G894" s="625">
        <v>2.9533278379999999E-4</v>
      </c>
      <c r="H894" s="625">
        <v>2.5292887679999998E-4</v>
      </c>
      <c r="I894" s="625">
        <v>1.3077903699999999E-4</v>
      </c>
      <c r="J894" s="625">
        <v>1.2079229799999999E-4</v>
      </c>
      <c r="K894" s="625">
        <v>1.2935696999999901E-4</v>
      </c>
      <c r="L894" s="625">
        <v>1.31912654E-4</v>
      </c>
      <c r="M894" s="625">
        <v>1.3021428800000001E-4</v>
      </c>
      <c r="N894" s="625">
        <v>1.2469861300000001E-4</v>
      </c>
      <c r="O894" s="625">
        <v>1.13169852E-4</v>
      </c>
      <c r="P894" s="625">
        <v>9.6012841999999998E-5</v>
      </c>
      <c r="Q894" s="625">
        <v>8.1819456000000005E-5</v>
      </c>
      <c r="R894" s="625">
        <v>6.9182559000000005E-5</v>
      </c>
      <c r="S894" s="625">
        <v>5.8224635999999902E-5</v>
      </c>
      <c r="T894" s="625">
        <v>4.8654688000000001E-5</v>
      </c>
      <c r="U894" s="625">
        <v>4.0228154000000003E-5</v>
      </c>
      <c r="V894" s="625">
        <v>3.3395449000000003E-5</v>
      </c>
      <c r="W894" s="625">
        <v>2.75802879999999E-5</v>
      </c>
      <c r="X894" s="625">
        <v>2.2677273999999999E-5</v>
      </c>
      <c r="Y894" s="625">
        <v>1.8636919999999999E-5</v>
      </c>
      <c r="Z894" s="142" t="s">
        <v>1675</v>
      </c>
    </row>
    <row r="895" spans="1:26">
      <c r="A895" t="s">
        <v>1311</v>
      </c>
      <c r="B895" t="s">
        <v>1278</v>
      </c>
      <c r="C895" t="s">
        <v>1383</v>
      </c>
      <c r="D895" t="s">
        <v>1689</v>
      </c>
      <c r="E895" s="625">
        <v>4.7384860000000001E-4</v>
      </c>
      <c r="F895" s="625">
        <v>5.1036989999999997E-4</v>
      </c>
      <c r="G895" s="625">
        <v>4.7760849999999998E-4</v>
      </c>
      <c r="H895" s="625">
        <v>4.5522880000000001E-4</v>
      </c>
      <c r="I895" s="625">
        <v>4.2703149999999998E-4</v>
      </c>
      <c r="J895" s="625">
        <v>4.3511599999999999E-4</v>
      </c>
      <c r="K895" s="625">
        <v>5.0157399999999997E-4</v>
      </c>
      <c r="L895" s="625">
        <v>5.4971100000000004E-4</v>
      </c>
      <c r="M895" s="625">
        <v>5.80062E-4</v>
      </c>
      <c r="N895" s="625">
        <v>5.9326300000000002E-4</v>
      </c>
      <c r="O895" s="625">
        <v>5.8576199999999998E-4</v>
      </c>
      <c r="P895" s="625">
        <v>5.5988000000000001E-4</v>
      </c>
      <c r="Q895" s="625">
        <v>5.2674600000000003E-4</v>
      </c>
      <c r="R895" s="625">
        <v>4.7849379999999998E-4</v>
      </c>
      <c r="S895" s="625">
        <v>4.263467E-4</v>
      </c>
      <c r="T895" s="625">
        <v>3.7874809999999899E-4</v>
      </c>
      <c r="U895" s="625">
        <v>3.3796929999999899E-4</v>
      </c>
      <c r="V895" s="625">
        <v>3.041602E-4</v>
      </c>
      <c r="W895" s="625">
        <v>2.777829E-4</v>
      </c>
      <c r="X895" s="625">
        <v>2.5477550000000001E-4</v>
      </c>
      <c r="Y895" s="625">
        <v>2.318117E-4</v>
      </c>
      <c r="Z895" s="142" t="s">
        <v>1675</v>
      </c>
    </row>
    <row r="896" spans="1:26">
      <c r="A896" t="s">
        <v>1311</v>
      </c>
      <c r="B896" t="s">
        <v>1278</v>
      </c>
      <c r="C896" t="s">
        <v>1383</v>
      </c>
      <c r="D896" t="s">
        <v>1688</v>
      </c>
      <c r="E896">
        <v>1.069526212E-2</v>
      </c>
      <c r="F896">
        <v>1.1396205E-2</v>
      </c>
      <c r="G896">
        <v>1.121839E-2</v>
      </c>
      <c r="H896">
        <v>1.1228983999999999E-2</v>
      </c>
      <c r="I896">
        <v>1.00770429999999E-2</v>
      </c>
      <c r="J896">
        <v>9.5475130000000005E-3</v>
      </c>
      <c r="K896">
        <v>1.045806E-2</v>
      </c>
      <c r="L896">
        <v>1.09293999999999E-2</v>
      </c>
      <c r="M896">
        <v>1.104454E-2</v>
      </c>
      <c r="N896">
        <v>1.0836409999999999E-2</v>
      </c>
      <c r="O896">
        <v>1.01699199999999E-2</v>
      </c>
      <c r="P896">
        <v>9.0768199999999993E-3</v>
      </c>
      <c r="Q896">
        <v>8.0944699999999994E-3</v>
      </c>
      <c r="R896">
        <v>7.0823600000000002E-3</v>
      </c>
      <c r="S896">
        <v>6.1302199999999996E-3</v>
      </c>
      <c r="T896">
        <v>5.2835299999999998E-3</v>
      </c>
      <c r="U896">
        <v>4.5454299999999996E-3</v>
      </c>
      <c r="V896">
        <v>3.9411359999999996E-3</v>
      </c>
      <c r="W896">
        <v>3.4447389999999901E-3</v>
      </c>
      <c r="X896">
        <v>3.0207799999999998E-3</v>
      </c>
      <c r="Y896">
        <v>2.642578E-3</v>
      </c>
      <c r="Z896" s="142" t="s">
        <v>1675</v>
      </c>
    </row>
    <row r="897" spans="1:26">
      <c r="A897" t="s">
        <v>1311</v>
      </c>
      <c r="B897" t="s">
        <v>1278</v>
      </c>
      <c r="C897" t="s">
        <v>1383</v>
      </c>
      <c r="D897" t="s">
        <v>1682</v>
      </c>
      <c r="E897" s="625">
        <v>4.7393744899999998E-5</v>
      </c>
      <c r="F897" s="625">
        <v>9.1789793999999997E-5</v>
      </c>
      <c r="G897" s="625">
        <v>9.838731E-5</v>
      </c>
      <c r="H897" s="625">
        <v>1.2282488000000001E-4</v>
      </c>
      <c r="I897" s="625">
        <v>1.3930972E-4</v>
      </c>
      <c r="J897" s="625">
        <v>1.219379E-4</v>
      </c>
      <c r="K897" s="625">
        <v>1.2850110999999999E-4</v>
      </c>
      <c r="L897" s="625">
        <v>1.3105159999999999E-4</v>
      </c>
      <c r="M897" s="625">
        <v>1.2884168999999999E-4</v>
      </c>
      <c r="N897" s="625">
        <v>1.2309848000000001E-4</v>
      </c>
      <c r="O897" s="625">
        <v>1.1294234E-4</v>
      </c>
      <c r="P897" s="625">
        <v>9.7935960000000003E-5</v>
      </c>
      <c r="Q897" s="625">
        <v>8.6022129999999898E-5</v>
      </c>
      <c r="R897" s="625">
        <v>7.4174149999999995E-5</v>
      </c>
      <c r="S897" s="625">
        <v>6.3390079999999993E-5</v>
      </c>
      <c r="T897" s="625">
        <v>5.3825710000000003E-5</v>
      </c>
      <c r="U897" s="625">
        <v>4.53347499999999E-5</v>
      </c>
      <c r="V897" s="625">
        <v>3.8349151999999997E-5</v>
      </c>
      <c r="W897" s="625">
        <v>3.2608669999999901E-5</v>
      </c>
      <c r="X897" s="625">
        <v>2.7754311999999999E-5</v>
      </c>
      <c r="Y897" s="625">
        <v>2.3573848999999999E-5</v>
      </c>
      <c r="Z897" s="142" t="s">
        <v>1675</v>
      </c>
    </row>
    <row r="898" spans="1:26">
      <c r="A898" t="s">
        <v>1311</v>
      </c>
      <c r="B898" t="s">
        <v>1278</v>
      </c>
      <c r="C898" t="s">
        <v>1383</v>
      </c>
      <c r="D898" t="s">
        <v>1681</v>
      </c>
      <c r="E898" s="625">
        <v>5.2151570000000002E-5</v>
      </c>
      <c r="F898" s="625">
        <v>9.5426800000000006E-5</v>
      </c>
      <c r="G898" s="625">
        <v>9.9326299999999998E-5</v>
      </c>
      <c r="H898" s="625">
        <v>1.048759E-4</v>
      </c>
      <c r="I898" s="625">
        <v>1.906915E-4</v>
      </c>
      <c r="J898" s="625">
        <v>2.243957E-4</v>
      </c>
      <c r="K898" s="625">
        <v>2.8964149999999999E-4</v>
      </c>
      <c r="L898" s="625">
        <v>3.5251990000000001E-4</v>
      </c>
      <c r="M898" s="625">
        <v>4.0294920000000001E-4</v>
      </c>
      <c r="N898" s="625">
        <v>4.4179910000000002E-4</v>
      </c>
      <c r="O898" s="625">
        <v>4.740074E-4</v>
      </c>
      <c r="P898" s="625">
        <v>5.0013209999999995E-4</v>
      </c>
      <c r="Q898" s="625">
        <v>5.0516099999999996E-4</v>
      </c>
      <c r="R898" s="625">
        <v>4.7929759999999999E-4</v>
      </c>
      <c r="S898" s="625">
        <v>4.4051339999999901E-4</v>
      </c>
      <c r="T898" s="625">
        <v>4.0329725999999999E-4</v>
      </c>
      <c r="U898" s="625">
        <v>3.7209165999999998E-4</v>
      </c>
      <c r="V898" s="625">
        <v>3.4548875000000001E-4</v>
      </c>
      <c r="W898" s="625">
        <v>3.268128E-4</v>
      </c>
      <c r="X898" s="625">
        <v>3.0989135999999999E-4</v>
      </c>
      <c r="Y898" s="625">
        <v>2.8962715999999999E-4</v>
      </c>
      <c r="Z898" s="142" t="s">
        <v>1675</v>
      </c>
    </row>
    <row r="899" spans="1:26">
      <c r="A899" t="s">
        <v>1311</v>
      </c>
      <c r="B899" t="s">
        <v>1278</v>
      </c>
      <c r="C899" t="s">
        <v>1383</v>
      </c>
      <c r="D899" t="s">
        <v>1680</v>
      </c>
      <c r="E899">
        <v>1.1879450009999999E-3</v>
      </c>
      <c r="F899">
        <v>1.1664021E-3</v>
      </c>
      <c r="G899">
        <v>1.1270181000000001E-3</v>
      </c>
      <c r="H899">
        <v>1.1016464999999999E-3</v>
      </c>
      <c r="I899" s="625">
        <v>9.3496599999999997E-4</v>
      </c>
      <c r="J899" s="625">
        <v>9.0517289999999997E-4</v>
      </c>
      <c r="K899" s="625">
        <v>9.9509269999999996E-4</v>
      </c>
      <c r="L899">
        <v>1.0360896E-3</v>
      </c>
      <c r="M899">
        <v>1.0451359999999999E-3</v>
      </c>
      <c r="N899">
        <v>1.02278E-3</v>
      </c>
      <c r="O899" s="625">
        <v>9.5126E-4</v>
      </c>
      <c r="P899" s="625">
        <v>8.3629499999999905E-4</v>
      </c>
      <c r="Q899" s="625">
        <v>7.3323500000000005E-4</v>
      </c>
      <c r="R899" s="625">
        <v>6.3446599999999998E-4</v>
      </c>
      <c r="S899" s="625">
        <v>5.4448799999999998E-4</v>
      </c>
      <c r="T899" s="625">
        <v>4.65167E-4</v>
      </c>
      <c r="U899" s="625">
        <v>3.9615099999999899E-4</v>
      </c>
      <c r="V899" s="625">
        <v>3.4005400000000001E-4</v>
      </c>
      <c r="W899" s="625">
        <v>2.9307859999999999E-4</v>
      </c>
      <c r="X899" s="625">
        <v>2.5308209999999999E-4</v>
      </c>
      <c r="Y899" s="625">
        <v>2.1838860000000001E-4</v>
      </c>
      <c r="Z899" s="142" t="s">
        <v>1675</v>
      </c>
    </row>
    <row r="900" spans="1:26">
      <c r="A900" t="s">
        <v>1311</v>
      </c>
      <c r="B900" t="s">
        <v>1278</v>
      </c>
      <c r="C900" t="s">
        <v>1383</v>
      </c>
      <c r="D900" t="s">
        <v>1679</v>
      </c>
      <c r="E900">
        <v>2.3601702E-3</v>
      </c>
      <c r="F900">
        <v>5.1803685E-3</v>
      </c>
      <c r="G900">
        <v>5.3696487000000001E-3</v>
      </c>
      <c r="H900">
        <v>6.74696829999999E-3</v>
      </c>
      <c r="I900">
        <v>8.9676298999999994E-3</v>
      </c>
      <c r="J900">
        <v>8.1522803000000001E-3</v>
      </c>
      <c r="K900">
        <v>8.8959612E-3</v>
      </c>
      <c r="L900">
        <v>9.4147755999999996E-3</v>
      </c>
      <c r="M900">
        <v>9.5902307000000006E-3</v>
      </c>
      <c r="N900">
        <v>9.5010978999999999E-3</v>
      </c>
      <c r="O900">
        <v>9.1365639999999998E-3</v>
      </c>
      <c r="P900">
        <v>8.4701694999999994E-3</v>
      </c>
      <c r="Q900">
        <v>7.8507427999999994E-3</v>
      </c>
      <c r="R900">
        <v>7.0402117999999996E-3</v>
      </c>
      <c r="S900">
        <v>6.2075997000000001E-3</v>
      </c>
      <c r="T900">
        <v>5.4513128999999997E-3</v>
      </c>
      <c r="U900">
        <v>4.7904206999999904E-3</v>
      </c>
      <c r="V900">
        <v>4.2404825699999997E-3</v>
      </c>
      <c r="W900">
        <v>3.8089491500000001E-3</v>
      </c>
      <c r="X900">
        <v>3.4371865399999901E-3</v>
      </c>
      <c r="Y900">
        <v>3.08174431E-3</v>
      </c>
      <c r="Z900" s="142" t="s">
        <v>1675</v>
      </c>
    </row>
    <row r="901" spans="1:26">
      <c r="A901" t="s">
        <v>1311</v>
      </c>
      <c r="B901" t="s">
        <v>1278</v>
      </c>
      <c r="C901" t="s">
        <v>1383</v>
      </c>
      <c r="D901" t="s">
        <v>1678</v>
      </c>
      <c r="E901" s="625">
        <v>3.7317634379999999E-4</v>
      </c>
      <c r="F901" s="625">
        <v>3.8588532900000002E-4</v>
      </c>
      <c r="G901" s="625">
        <v>3.7013683799999998E-4</v>
      </c>
      <c r="H901" s="625">
        <v>3.2553561399999999E-4</v>
      </c>
      <c r="I901" s="625">
        <v>2.1035910999999999E-4</v>
      </c>
      <c r="J901" s="625">
        <v>2.0896762999999901E-4</v>
      </c>
      <c r="K901" s="625">
        <v>2.3009587000000001E-4</v>
      </c>
      <c r="L901" s="625">
        <v>2.3756369E-4</v>
      </c>
      <c r="M901" s="625">
        <v>2.3827985000000001E-4</v>
      </c>
      <c r="N901" s="625">
        <v>2.31583369999999E-4</v>
      </c>
      <c r="O901" s="625">
        <v>2.1171631000000001E-4</v>
      </c>
      <c r="P901" s="625">
        <v>1.8083539E-4</v>
      </c>
      <c r="Q901" s="625">
        <v>1.535268E-4</v>
      </c>
      <c r="R901" s="625">
        <v>1.2989764000000001E-4</v>
      </c>
      <c r="S901" s="625">
        <v>1.0948959E-4</v>
      </c>
      <c r="T901" s="625">
        <v>9.1758339999999995E-5</v>
      </c>
      <c r="U901" s="625">
        <v>7.6352089999999996E-5</v>
      </c>
      <c r="V901" s="625">
        <v>6.3974569999999994E-5</v>
      </c>
      <c r="W901" s="625">
        <v>5.3274330000000001E-5</v>
      </c>
      <c r="X901" s="625">
        <v>4.421777E-5</v>
      </c>
      <c r="Y901" s="625">
        <v>3.6755180000000002E-5</v>
      </c>
      <c r="Z901" s="142" t="s">
        <v>1675</v>
      </c>
    </row>
    <row r="902" spans="1:26">
      <c r="A902" t="s">
        <v>1311</v>
      </c>
      <c r="B902" t="s">
        <v>1278</v>
      </c>
      <c r="C902" t="s">
        <v>1383</v>
      </c>
      <c r="D902" t="s">
        <v>1676</v>
      </c>
      <c r="E902">
        <v>4.926789208E-3</v>
      </c>
      <c r="F902">
        <v>9.1503375399999993E-3</v>
      </c>
      <c r="G902">
        <v>9.6001947700000007E-3</v>
      </c>
      <c r="H902">
        <v>1.147311545E-2</v>
      </c>
      <c r="I902">
        <v>1.2945702700000001E-2</v>
      </c>
      <c r="J902">
        <v>1.1161912600000001E-2</v>
      </c>
      <c r="K902">
        <v>1.1626829599999999E-2</v>
      </c>
      <c r="L902">
        <v>1.17242537999999E-2</v>
      </c>
      <c r="M902">
        <v>1.13919152E-2</v>
      </c>
      <c r="N902">
        <v>1.07496924E-2</v>
      </c>
      <c r="O902">
        <v>9.7092884999999997E-3</v>
      </c>
      <c r="P902">
        <v>8.2228349300000007E-3</v>
      </c>
      <c r="Q902">
        <v>7.0826108199999998E-3</v>
      </c>
      <c r="R902">
        <v>6.0125763299999999E-3</v>
      </c>
      <c r="S902">
        <v>5.0712150700000002E-3</v>
      </c>
      <c r="T902">
        <v>4.2420868199999897E-3</v>
      </c>
      <c r="U902">
        <v>3.5013389499999898E-3</v>
      </c>
      <c r="V902">
        <v>2.8935287599999998E-3</v>
      </c>
      <c r="W902">
        <v>2.3877364299999902E-3</v>
      </c>
      <c r="X902">
        <v>1.9625776899999999E-3</v>
      </c>
      <c r="Y902">
        <v>1.6087222E-3</v>
      </c>
      <c r="Z902" s="142" t="s">
        <v>1675</v>
      </c>
    </row>
    <row r="903" spans="1:26">
      <c r="A903" t="s">
        <v>1311</v>
      </c>
      <c r="B903" t="s">
        <v>1278</v>
      </c>
      <c r="C903" t="s">
        <v>1382</v>
      </c>
      <c r="D903" t="s">
        <v>1690</v>
      </c>
      <c r="E903" s="625">
        <v>2.7158996001000002E-4</v>
      </c>
      <c r="F903" s="625">
        <v>4.4081816109999998E-4</v>
      </c>
      <c r="G903" s="625">
        <v>4.1083756609999999E-4</v>
      </c>
      <c r="H903" s="625">
        <v>3.7717940859999997E-4</v>
      </c>
      <c r="I903" s="625">
        <v>1.97975073999999E-4</v>
      </c>
      <c r="J903" s="625">
        <v>1.8308781700000001E-4</v>
      </c>
      <c r="K903" s="625">
        <v>1.9215224899999999E-4</v>
      </c>
      <c r="L903" s="625">
        <v>1.8978443900000001E-4</v>
      </c>
      <c r="M903" s="625">
        <v>1.81662969E-4</v>
      </c>
      <c r="N903" s="625">
        <v>1.6888798700000001E-4</v>
      </c>
      <c r="O903" s="625">
        <v>1.4892434100000001E-4</v>
      </c>
      <c r="P903" s="625">
        <v>1.2303836600000001E-4</v>
      </c>
      <c r="Q903" s="625">
        <v>1.02373857999999E-4</v>
      </c>
      <c r="R903" s="625">
        <v>8.4939475999999895E-5</v>
      </c>
      <c r="S903" s="625">
        <v>7.0560306999999995E-5</v>
      </c>
      <c r="T903" s="625">
        <v>5.8504848999999997E-5</v>
      </c>
      <c r="U903" s="625">
        <v>4.8279821000000002E-5</v>
      </c>
      <c r="V903" s="625">
        <v>4.0255985999999997E-5</v>
      </c>
      <c r="W903" s="625">
        <v>3.3604009999999999E-5</v>
      </c>
      <c r="X903" s="625">
        <v>2.8158123E-5</v>
      </c>
      <c r="Y903" s="625">
        <v>2.3882354999999899E-5</v>
      </c>
      <c r="Z903" s="142" t="s">
        <v>1675</v>
      </c>
    </row>
    <row r="904" spans="1:26">
      <c r="A904" t="s">
        <v>1311</v>
      </c>
      <c r="B904" t="s">
        <v>1278</v>
      </c>
      <c r="C904" t="s">
        <v>1382</v>
      </c>
      <c r="D904" t="s">
        <v>1689</v>
      </c>
      <c r="E904" s="625">
        <v>6.0529321000000005E-4</v>
      </c>
      <c r="F904" s="625">
        <v>7.7308619999999896E-4</v>
      </c>
      <c r="G904" s="625">
        <v>6.6439940000000001E-4</v>
      </c>
      <c r="H904" s="625">
        <v>6.7885829999999995E-4</v>
      </c>
      <c r="I904" s="625">
        <v>6.4644500000000005E-4</v>
      </c>
      <c r="J904" s="625">
        <v>6.5951599999999997E-4</v>
      </c>
      <c r="K904" s="625">
        <v>7.4505899999999996E-4</v>
      </c>
      <c r="L904" s="625">
        <v>7.9087499999999904E-4</v>
      </c>
      <c r="M904" s="625">
        <v>8.0924800000000004E-4</v>
      </c>
      <c r="N904" s="625">
        <v>8.0349700000000002E-4</v>
      </c>
      <c r="O904" s="625">
        <v>7.7082599999999995E-4</v>
      </c>
      <c r="P904" s="625">
        <v>7.1747200000000003E-4</v>
      </c>
      <c r="Q904" s="625">
        <v>6.5907300000000004E-4</v>
      </c>
      <c r="R904" s="625">
        <v>5.8747599999999997E-4</v>
      </c>
      <c r="S904" s="625">
        <v>5.1667309999999997E-4</v>
      </c>
      <c r="T904" s="625">
        <v>4.55425799999999E-4</v>
      </c>
      <c r="U904" s="625">
        <v>4.0561329999999997E-4</v>
      </c>
      <c r="V904" s="625">
        <v>3.6664480000000001E-4</v>
      </c>
      <c r="W904" s="625">
        <v>3.3845290000000003E-4</v>
      </c>
      <c r="X904" s="625">
        <v>3.1635069999999999E-4</v>
      </c>
      <c r="Y904" s="625">
        <v>2.9705669999999999E-4</v>
      </c>
      <c r="Z904" s="142" t="s">
        <v>1675</v>
      </c>
    </row>
    <row r="905" spans="1:26">
      <c r="A905" t="s">
        <v>1311</v>
      </c>
      <c r="B905" t="s">
        <v>1278</v>
      </c>
      <c r="C905" t="s">
        <v>1382</v>
      </c>
      <c r="D905" t="s">
        <v>1688</v>
      </c>
      <c r="E905">
        <v>1.366210528E-2</v>
      </c>
      <c r="F905">
        <v>1.7262514E-2</v>
      </c>
      <c r="G905">
        <v>1.5605879E-2</v>
      </c>
      <c r="H905">
        <v>1.6745227000000001E-2</v>
      </c>
      <c r="I905">
        <v>1.5254703999999999E-2</v>
      </c>
      <c r="J905">
        <v>1.4471390000000001E-2</v>
      </c>
      <c r="K905">
        <v>1.553482E-2</v>
      </c>
      <c r="L905">
        <v>1.5724209999999999E-2</v>
      </c>
      <c r="M905">
        <v>1.5408289999999899E-2</v>
      </c>
      <c r="N905">
        <v>1.467654E-2</v>
      </c>
      <c r="O905">
        <v>1.3382979999999999E-2</v>
      </c>
      <c r="P905">
        <v>1.163173E-2</v>
      </c>
      <c r="Q905">
        <v>1.012794E-2</v>
      </c>
      <c r="R905">
        <v>8.6954399999999901E-3</v>
      </c>
      <c r="S905">
        <v>7.4289899999999999E-3</v>
      </c>
      <c r="T905">
        <v>6.3531899999999999E-3</v>
      </c>
      <c r="U905">
        <v>5.4551900000000004E-3</v>
      </c>
      <c r="V905">
        <v>4.7507999999999899E-3</v>
      </c>
      <c r="W905">
        <v>4.197086E-3</v>
      </c>
      <c r="X905">
        <v>3.750846E-3</v>
      </c>
      <c r="Y905">
        <v>3.3863370000000001E-3</v>
      </c>
      <c r="Z905" s="142" t="s">
        <v>1675</v>
      </c>
    </row>
    <row r="906" spans="1:26">
      <c r="A906" t="s">
        <v>1311</v>
      </c>
      <c r="B906" t="s">
        <v>1278</v>
      </c>
      <c r="C906" t="s">
        <v>1382</v>
      </c>
      <c r="D906" t="s">
        <v>1682</v>
      </c>
      <c r="E906" s="625">
        <v>6.05406404999999E-5</v>
      </c>
      <c r="F906" s="625">
        <v>1.3903936999999999E-4</v>
      </c>
      <c r="G906" s="625">
        <v>1.3686644E-4</v>
      </c>
      <c r="H906" s="625">
        <v>1.83162719999999E-4</v>
      </c>
      <c r="I906" s="625">
        <v>2.1088920999999999E-4</v>
      </c>
      <c r="J906" s="625">
        <v>1.8482412E-4</v>
      </c>
      <c r="K906" s="625">
        <v>1.9088005000000001E-4</v>
      </c>
      <c r="L906" s="625">
        <v>1.8854494999999999E-4</v>
      </c>
      <c r="M906" s="625">
        <v>1.7974713000000001E-4</v>
      </c>
      <c r="N906" s="625">
        <v>1.6672038E-4</v>
      </c>
      <c r="O906" s="625">
        <v>1.4862461999999999E-4</v>
      </c>
      <c r="P906" s="625">
        <v>1.2550239000000001E-4</v>
      </c>
      <c r="Q906" s="625">
        <v>1.0763225999999999E-4</v>
      </c>
      <c r="R906" s="625">
        <v>9.1068139999999999E-5</v>
      </c>
      <c r="S906" s="625">
        <v>7.682E-5</v>
      </c>
      <c r="T906" s="625">
        <v>6.4722740000000006E-5</v>
      </c>
      <c r="U906" s="625">
        <v>5.440841E-5</v>
      </c>
      <c r="V906" s="625">
        <v>4.6227419999999999E-5</v>
      </c>
      <c r="W906" s="625">
        <v>3.9730583999999998E-5</v>
      </c>
      <c r="X906" s="625">
        <v>3.4462136999999998E-5</v>
      </c>
      <c r="Y906" s="625">
        <v>3.0208800000000001E-5</v>
      </c>
      <c r="Z906" s="142" t="s">
        <v>1675</v>
      </c>
    </row>
    <row r="907" spans="1:26">
      <c r="A907" t="s">
        <v>1311</v>
      </c>
      <c r="B907" t="s">
        <v>1278</v>
      </c>
      <c r="C907" t="s">
        <v>1382</v>
      </c>
      <c r="D907" t="s">
        <v>1681</v>
      </c>
      <c r="E907" s="625">
        <v>6.6618329999999906E-5</v>
      </c>
      <c r="F907" s="625">
        <v>1.4454879999999999E-4</v>
      </c>
      <c r="G907" s="625">
        <v>1.3817270000000001E-4</v>
      </c>
      <c r="H907" s="625">
        <v>1.5639589999999999E-4</v>
      </c>
      <c r="I907" s="625">
        <v>2.8867070000000001E-4</v>
      </c>
      <c r="J907" s="625">
        <v>3.4012209999999997E-4</v>
      </c>
      <c r="K907" s="625">
        <v>4.3024409999999899E-4</v>
      </c>
      <c r="L907" s="625">
        <v>5.0717389999999996E-4</v>
      </c>
      <c r="M907" s="625">
        <v>5.621561E-4</v>
      </c>
      <c r="N907" s="625">
        <v>5.9835999999999895E-4</v>
      </c>
      <c r="O907" s="625">
        <v>6.2376300000000005E-4</v>
      </c>
      <c r="P907" s="625">
        <v>6.4090839999999996E-4</v>
      </c>
      <c r="Q907" s="625">
        <v>6.3206500000000001E-4</v>
      </c>
      <c r="R907" s="625">
        <v>5.8846289999999997E-4</v>
      </c>
      <c r="S907" s="625">
        <v>5.3384120000000003E-4</v>
      </c>
      <c r="T907" s="625">
        <v>4.8494610000000002E-4</v>
      </c>
      <c r="U907" s="625">
        <v>4.4656494999999999E-4</v>
      </c>
      <c r="V907" s="625">
        <v>4.1646461999999998E-4</v>
      </c>
      <c r="W907" s="625">
        <v>3.9819002000000001E-4</v>
      </c>
      <c r="X907" s="625">
        <v>3.8478768999999999E-4</v>
      </c>
      <c r="Y907" s="625">
        <v>3.7114427999999997E-4</v>
      </c>
      <c r="Z907" s="142" t="s">
        <v>1675</v>
      </c>
    </row>
    <row r="908" spans="1:26">
      <c r="A908" t="s">
        <v>1311</v>
      </c>
      <c r="B908" t="s">
        <v>1278</v>
      </c>
      <c r="C908" t="s">
        <v>1382</v>
      </c>
      <c r="D908" t="s">
        <v>1680</v>
      </c>
      <c r="E908">
        <v>1.5174840049999999E-3</v>
      </c>
      <c r="F908">
        <v>1.7668180999999999E-3</v>
      </c>
      <c r="G908">
        <v>1.5677923E-3</v>
      </c>
      <c r="H908">
        <v>1.6428274000000001E-3</v>
      </c>
      <c r="I908">
        <v>1.4153629E-3</v>
      </c>
      <c r="J908">
        <v>1.3719916999999999E-3</v>
      </c>
      <c r="K908">
        <v>1.4781499999999999E-3</v>
      </c>
      <c r="L908">
        <v>1.490632E-3</v>
      </c>
      <c r="M908">
        <v>1.4580729999999901E-3</v>
      </c>
      <c r="N908">
        <v>1.385226E-3</v>
      </c>
      <c r="O908">
        <v>1.2517979999999999E-3</v>
      </c>
      <c r="P908">
        <v>1.0716929999999901E-3</v>
      </c>
      <c r="Q908" s="625">
        <v>9.1743299999999897E-4</v>
      </c>
      <c r="R908" s="625">
        <v>7.7897100000000005E-4</v>
      </c>
      <c r="S908" s="625">
        <v>6.5984500000000005E-4</v>
      </c>
      <c r="T908" s="625">
        <v>5.5933999999999997E-4</v>
      </c>
      <c r="U908" s="625">
        <v>4.7543999999999999E-4</v>
      </c>
      <c r="V908" s="625">
        <v>4.0991200000000002E-4</v>
      </c>
      <c r="W908" s="625">
        <v>3.57089E-4</v>
      </c>
      <c r="X908" s="625">
        <v>3.142482E-4</v>
      </c>
      <c r="Y908" s="625">
        <v>2.7985580000000003E-4</v>
      </c>
      <c r="Z908" s="142" t="s">
        <v>1675</v>
      </c>
    </row>
    <row r="909" spans="1:26">
      <c r="A909" t="s">
        <v>1311</v>
      </c>
      <c r="B909" t="s">
        <v>1278</v>
      </c>
      <c r="C909" t="s">
        <v>1382</v>
      </c>
      <c r="D909" t="s">
        <v>1679</v>
      </c>
      <c r="E909">
        <v>3.0148785999999901E-3</v>
      </c>
      <c r="F909">
        <v>7.8470119000000008E-3</v>
      </c>
      <c r="G909">
        <v>7.4697113999999997E-3</v>
      </c>
      <c r="H909">
        <v>1.0061398100000001E-2</v>
      </c>
      <c r="I909">
        <v>1.35753534E-2</v>
      </c>
      <c r="J909">
        <v>1.23566368999999E-2</v>
      </c>
      <c r="K909">
        <v>1.3214419599999999E-2</v>
      </c>
      <c r="L909">
        <v>1.3545143000000001E-2</v>
      </c>
      <c r="M909">
        <v>1.33793768E-2</v>
      </c>
      <c r="N909">
        <v>1.28680237E-2</v>
      </c>
      <c r="O909">
        <v>1.20231444E-2</v>
      </c>
      <c r="P909">
        <v>1.08543237E-2</v>
      </c>
      <c r="Q909">
        <v>9.8229696000000002E-3</v>
      </c>
      <c r="R909">
        <v>8.6436919000000001E-3</v>
      </c>
      <c r="S909">
        <v>7.5227466999999897E-3</v>
      </c>
      <c r="T909">
        <v>6.5549303000000001E-3</v>
      </c>
      <c r="U909">
        <v>5.7492183999999997E-3</v>
      </c>
      <c r="V909">
        <v>5.1116345000000001E-3</v>
      </c>
      <c r="W909">
        <v>4.6408436700000003E-3</v>
      </c>
      <c r="X909">
        <v>4.2678988899999999E-3</v>
      </c>
      <c r="Y909">
        <v>3.9491141599999899E-3</v>
      </c>
      <c r="Z909" s="142" t="s">
        <v>1675</v>
      </c>
    </row>
    <row r="910" spans="1:26">
      <c r="A910" t="s">
        <v>1311</v>
      </c>
      <c r="B910" t="s">
        <v>1278</v>
      </c>
      <c r="C910" t="s">
        <v>1382</v>
      </c>
      <c r="D910" t="s">
        <v>1678</v>
      </c>
      <c r="E910" s="625">
        <v>4.7669560009999998E-4</v>
      </c>
      <c r="F910" s="625">
        <v>5.8452261200000002E-4</v>
      </c>
      <c r="G910" s="625">
        <v>5.1489766100000002E-4</v>
      </c>
      <c r="H910" s="625">
        <v>4.85454805E-4</v>
      </c>
      <c r="I910" s="625">
        <v>3.1844464999999998E-4</v>
      </c>
      <c r="J910" s="625">
        <v>3.1673877999999998E-4</v>
      </c>
      <c r="K910" s="625">
        <v>3.4179415000000002E-4</v>
      </c>
      <c r="L910" s="625">
        <v>3.4178539000000001E-4</v>
      </c>
      <c r="M910" s="625">
        <v>3.3242630000000003E-4</v>
      </c>
      <c r="N910" s="625">
        <v>3.1365034E-4</v>
      </c>
      <c r="O910" s="625">
        <v>2.786059E-4</v>
      </c>
      <c r="P910" s="625">
        <v>2.317354E-4</v>
      </c>
      <c r="Q910" s="625">
        <v>1.9209591000000001E-4</v>
      </c>
      <c r="R910" s="625">
        <v>1.5948340000000001E-4</v>
      </c>
      <c r="S910" s="625">
        <v>1.3268629999999999E-4</v>
      </c>
      <c r="T910" s="625">
        <v>1.1033482999999999E-4</v>
      </c>
      <c r="U910" s="625">
        <v>9.1633870000000002E-5</v>
      </c>
      <c r="V910" s="625">
        <v>7.7117220000000002E-5</v>
      </c>
      <c r="W910" s="625">
        <v>6.4909749999999996E-5</v>
      </c>
      <c r="X910" s="625">
        <v>5.4904509999999902E-5</v>
      </c>
      <c r="Y910" s="625">
        <v>4.7100150000000003E-5</v>
      </c>
      <c r="Z910" s="142" t="s">
        <v>1675</v>
      </c>
    </row>
    <row r="911" spans="1:26">
      <c r="A911" t="s">
        <v>1311</v>
      </c>
      <c r="B911" t="s">
        <v>1278</v>
      </c>
      <c r="C911" t="s">
        <v>1382</v>
      </c>
      <c r="D911" t="s">
        <v>1676</v>
      </c>
      <c r="E911">
        <v>6.2934790779999999E-3</v>
      </c>
      <c r="F911">
        <v>1.386052711E-2</v>
      </c>
      <c r="G911">
        <v>1.335483552E-2</v>
      </c>
      <c r="H911">
        <v>1.7109200589999998E-2</v>
      </c>
      <c r="I911">
        <v>1.9597485299999998E-2</v>
      </c>
      <c r="J911">
        <v>1.69183379E-2</v>
      </c>
      <c r="K911">
        <v>1.72709809E-2</v>
      </c>
      <c r="L911">
        <v>1.68677445E-2</v>
      </c>
      <c r="M911">
        <v>1.5892902699999999E-2</v>
      </c>
      <c r="N911">
        <v>1.455909E-2</v>
      </c>
      <c r="O911">
        <v>1.27768287999999E-2</v>
      </c>
      <c r="P911">
        <v>1.0537323899999999E-2</v>
      </c>
      <c r="Q911">
        <v>8.8618729999999993E-3</v>
      </c>
      <c r="R911">
        <v>7.38200145E-3</v>
      </c>
      <c r="S911">
        <v>6.14561046E-3</v>
      </c>
      <c r="T911">
        <v>5.1008937999999998E-3</v>
      </c>
      <c r="U911">
        <v>4.2021298999999996E-3</v>
      </c>
      <c r="V911">
        <v>3.4879667499999999E-3</v>
      </c>
      <c r="W911">
        <v>2.9092320399999902E-3</v>
      </c>
      <c r="X911">
        <v>2.4368951899999998E-3</v>
      </c>
      <c r="Y911">
        <v>2.06150738E-3</v>
      </c>
      <c r="Z911" s="142" t="s">
        <v>1675</v>
      </c>
    </row>
    <row r="912" spans="1:26">
      <c r="A912" t="s">
        <v>1311</v>
      </c>
      <c r="B912" t="s">
        <v>1278</v>
      </c>
      <c r="C912" t="s">
        <v>1381</v>
      </c>
      <c r="D912" t="s">
        <v>1690</v>
      </c>
      <c r="E912" s="625">
        <v>4.7077399999999998E-5</v>
      </c>
      <c r="F912" s="625">
        <v>8.3327799999999999E-5</v>
      </c>
      <c r="G912" s="625">
        <v>1.21904E-4</v>
      </c>
      <c r="H912" s="625">
        <v>1.35177E-4</v>
      </c>
      <c r="I912" s="625">
        <v>7.0215099999999998E-5</v>
      </c>
      <c r="J912" s="625">
        <v>8.3731699999999997E-5</v>
      </c>
      <c r="K912" s="625">
        <v>1.02858E-4</v>
      </c>
      <c r="L912" s="625">
        <v>1.19641E-4</v>
      </c>
      <c r="M912" s="625">
        <v>1.4428600000000001E-4</v>
      </c>
      <c r="N912" s="625">
        <v>1.6992999999999999E-4</v>
      </c>
      <c r="O912" s="625">
        <v>1.9612899999999999E-4</v>
      </c>
      <c r="P912" s="625">
        <v>2.2251399999999999E-4</v>
      </c>
      <c r="Q912" s="625">
        <v>2.5019000000000002E-4</v>
      </c>
      <c r="R912" s="625">
        <v>2.7737500000000001E-4</v>
      </c>
      <c r="S912" s="625">
        <v>3.0318499999999998E-4</v>
      </c>
      <c r="T912" s="625">
        <v>3.2755700000000002E-4</v>
      </c>
      <c r="U912" s="625">
        <v>3.4935100000000002E-4</v>
      </c>
      <c r="V912" s="625">
        <v>3.6865999999999998E-4</v>
      </c>
      <c r="W912" s="625">
        <v>3.8606099999999999E-4</v>
      </c>
      <c r="X912" s="625">
        <v>4.0142999999999998E-4</v>
      </c>
      <c r="Y912" s="625">
        <v>4.1492900000000002E-4</v>
      </c>
      <c r="Z912" s="142" t="s">
        <v>1675</v>
      </c>
    </row>
    <row r="913" spans="1:26">
      <c r="A913" t="s">
        <v>1311</v>
      </c>
      <c r="B913" t="s">
        <v>1278</v>
      </c>
      <c r="C913" t="s">
        <v>1381</v>
      </c>
      <c r="D913" t="s">
        <v>1688</v>
      </c>
      <c r="E913">
        <v>2.3010399999999999E-3</v>
      </c>
      <c r="F913">
        <v>3.0338800000000001E-3</v>
      </c>
      <c r="G913">
        <v>4.4384000000000003E-3</v>
      </c>
      <c r="H913">
        <v>4.9216599999999996E-3</v>
      </c>
      <c r="I913">
        <v>2.55646E-3</v>
      </c>
      <c r="J913">
        <v>2.8045000000000001E-3</v>
      </c>
      <c r="K913">
        <v>3.10495E-3</v>
      </c>
      <c r="L913">
        <v>3.2770500000000001E-3</v>
      </c>
      <c r="M913">
        <v>3.59429E-3</v>
      </c>
      <c r="N913">
        <v>3.8528299999999998E-3</v>
      </c>
      <c r="O913">
        <v>4.0464000000000003E-3</v>
      </c>
      <c r="P913">
        <v>4.1763800000000004E-3</v>
      </c>
      <c r="Q913">
        <v>4.2739900000000001E-3</v>
      </c>
      <c r="R913">
        <v>4.3173500000000002E-3</v>
      </c>
      <c r="S913">
        <v>4.3144999999999998E-3</v>
      </c>
      <c r="T913">
        <v>4.2725300000000001E-3</v>
      </c>
      <c r="U913">
        <v>4.1933300000000003E-3</v>
      </c>
      <c r="V913">
        <v>4.0887700000000003E-3</v>
      </c>
      <c r="W913">
        <v>3.9721899999999996E-3</v>
      </c>
      <c r="X913">
        <v>3.84527E-3</v>
      </c>
      <c r="Y913">
        <v>3.7113300000000001E-3</v>
      </c>
      <c r="Z913" s="142" t="s">
        <v>1675</v>
      </c>
    </row>
    <row r="914" spans="1:26">
      <c r="A914" t="s">
        <v>1311</v>
      </c>
      <c r="B914" t="s">
        <v>1278</v>
      </c>
      <c r="C914" t="s">
        <v>1381</v>
      </c>
      <c r="D914" t="s">
        <v>1682</v>
      </c>
      <c r="E914" s="625">
        <v>1.1605299999999999E-4</v>
      </c>
      <c r="F914" s="625">
        <v>2.0594100000000001E-4</v>
      </c>
      <c r="G914" s="625">
        <v>3.01396E-4</v>
      </c>
      <c r="H914" s="625">
        <v>3.3492100000000001E-4</v>
      </c>
      <c r="I914" s="625">
        <v>1.7406100000000001E-4</v>
      </c>
      <c r="J914" s="625">
        <v>2.07569E-4</v>
      </c>
      <c r="K914" s="625">
        <v>2.5498200000000001E-4</v>
      </c>
      <c r="L914" s="625">
        <v>2.9658700000000001E-4</v>
      </c>
      <c r="M914" s="625">
        <v>3.5768200000000001E-4</v>
      </c>
      <c r="N914" s="625">
        <v>4.2125099999999998E-4</v>
      </c>
      <c r="O914" s="625">
        <v>4.8619899999999998E-4</v>
      </c>
      <c r="P914" s="625">
        <v>5.5160699999999997E-4</v>
      </c>
      <c r="Q914" s="625">
        <v>6.2021500000000002E-4</v>
      </c>
      <c r="R914" s="625">
        <v>6.8760499999999999E-4</v>
      </c>
      <c r="S914" s="625">
        <v>7.5158899999999999E-4</v>
      </c>
      <c r="T914" s="625">
        <v>8.1200499999999998E-4</v>
      </c>
      <c r="U914" s="625">
        <v>8.6603299999999999E-4</v>
      </c>
      <c r="V914" s="625">
        <v>9.1390000000000004E-4</v>
      </c>
      <c r="W914" s="625">
        <v>9.5703499999999996E-4</v>
      </c>
      <c r="X914" s="625">
        <v>9.9513599999999998E-4</v>
      </c>
      <c r="Y914">
        <v>1.0286E-3</v>
      </c>
      <c r="Z914" s="142" t="s">
        <v>1675</v>
      </c>
    </row>
    <row r="915" spans="1:26">
      <c r="A915" t="s">
        <v>1311</v>
      </c>
      <c r="B915" t="s">
        <v>1278</v>
      </c>
      <c r="C915" t="s">
        <v>1381</v>
      </c>
      <c r="D915" t="s">
        <v>1681</v>
      </c>
      <c r="E915" s="625">
        <v>1.9077499999999999E-4</v>
      </c>
      <c r="F915" s="625">
        <v>3.38091E-4</v>
      </c>
      <c r="G915" s="625">
        <v>4.9460800000000001E-4</v>
      </c>
      <c r="H915" s="625">
        <v>5.4846199999999999E-4</v>
      </c>
      <c r="I915" s="625">
        <v>2.8488800000000001E-4</v>
      </c>
      <c r="J915" s="625">
        <v>3.3972899999999999E-4</v>
      </c>
      <c r="K915" s="625">
        <v>4.1733100000000001E-4</v>
      </c>
      <c r="L915" s="625">
        <v>4.8542600000000001E-4</v>
      </c>
      <c r="M915" s="625">
        <v>5.8542100000000003E-4</v>
      </c>
      <c r="N915" s="625">
        <v>6.89465E-4</v>
      </c>
      <c r="O915" s="625">
        <v>7.9576600000000005E-4</v>
      </c>
      <c r="P915" s="625">
        <v>9.0282000000000003E-4</v>
      </c>
      <c r="Q915">
        <v>1.0151100000000001E-3</v>
      </c>
      <c r="R915">
        <v>1.1254100000000001E-3</v>
      </c>
      <c r="S915">
        <v>1.2301300000000001E-3</v>
      </c>
      <c r="T915">
        <v>1.32901E-3</v>
      </c>
      <c r="U915">
        <v>1.4174400000000001E-3</v>
      </c>
      <c r="V915">
        <v>1.4957900000000001E-3</v>
      </c>
      <c r="W915">
        <v>1.56639E-3</v>
      </c>
      <c r="X915">
        <v>1.62875E-3</v>
      </c>
      <c r="Y915">
        <v>1.68351E-3</v>
      </c>
      <c r="Z915" s="142" t="s">
        <v>1675</v>
      </c>
    </row>
    <row r="916" spans="1:26">
      <c r="A916" t="s">
        <v>1311</v>
      </c>
      <c r="B916" t="s">
        <v>1278</v>
      </c>
      <c r="C916" t="s">
        <v>1381</v>
      </c>
      <c r="D916" t="s">
        <v>1680</v>
      </c>
      <c r="E916" s="625">
        <v>4.7194799999999997E-4</v>
      </c>
      <c r="F916" s="625">
        <v>9.912059999999999E-4</v>
      </c>
      <c r="G916">
        <v>1.4500800000000001E-3</v>
      </c>
      <c r="H916">
        <v>1.60797E-3</v>
      </c>
      <c r="I916" s="625">
        <v>8.3522700000000002E-4</v>
      </c>
      <c r="J916" s="625">
        <v>9.16266E-4</v>
      </c>
      <c r="K916">
        <v>1.01443E-3</v>
      </c>
      <c r="L916">
        <v>1.07065E-3</v>
      </c>
      <c r="M916">
        <v>1.1743000000000001E-3</v>
      </c>
      <c r="N916">
        <v>1.25877E-3</v>
      </c>
      <c r="O916">
        <v>1.32201E-3</v>
      </c>
      <c r="P916">
        <v>1.36447E-3</v>
      </c>
      <c r="Q916">
        <v>1.3963599999999999E-3</v>
      </c>
      <c r="R916">
        <v>1.4105299999999999E-3</v>
      </c>
      <c r="S916">
        <v>1.4096E-3</v>
      </c>
      <c r="T916">
        <v>1.3958900000000001E-3</v>
      </c>
      <c r="U916">
        <v>1.3700100000000001E-3</v>
      </c>
      <c r="V916">
        <v>1.33585E-3</v>
      </c>
      <c r="W916">
        <v>1.29776E-3</v>
      </c>
      <c r="X916">
        <v>1.2562999999999999E-3</v>
      </c>
      <c r="Y916">
        <v>1.21254E-3</v>
      </c>
      <c r="Z916" s="142" t="s">
        <v>1675</v>
      </c>
    </row>
    <row r="917" spans="1:26">
      <c r="A917" t="s">
        <v>1311</v>
      </c>
      <c r="B917" t="s">
        <v>1278</v>
      </c>
      <c r="C917" t="s">
        <v>1381</v>
      </c>
      <c r="D917" t="s">
        <v>1679</v>
      </c>
      <c r="E917">
        <v>1.71404E-2</v>
      </c>
      <c r="F917">
        <v>2.84686E-2</v>
      </c>
      <c r="G917">
        <v>4.1647999999999998E-2</v>
      </c>
      <c r="H917">
        <v>4.61827E-2</v>
      </c>
      <c r="I917">
        <v>2.3988700000000002E-2</v>
      </c>
      <c r="J917">
        <v>2.6316200000000001E-2</v>
      </c>
      <c r="K917">
        <v>2.9135500000000002E-2</v>
      </c>
      <c r="L917">
        <v>3.0750400000000001E-2</v>
      </c>
      <c r="M917">
        <v>3.3727300000000002E-2</v>
      </c>
      <c r="N917">
        <v>3.6153200000000003E-2</v>
      </c>
      <c r="O917">
        <v>3.7969700000000002E-2</v>
      </c>
      <c r="P917">
        <v>3.9189300000000003E-2</v>
      </c>
      <c r="Q917">
        <v>4.0105200000000001E-2</v>
      </c>
      <c r="R917">
        <v>4.0512100000000002E-2</v>
      </c>
      <c r="S917">
        <v>4.0485300000000002E-2</v>
      </c>
      <c r="T917">
        <v>4.0091500000000002E-2</v>
      </c>
      <c r="U917">
        <v>3.9348399999999999E-2</v>
      </c>
      <c r="V917">
        <v>3.8367199999999997E-2</v>
      </c>
      <c r="W917">
        <v>3.7273300000000002E-2</v>
      </c>
      <c r="X917">
        <v>3.6082299999999998E-2</v>
      </c>
      <c r="Y917">
        <v>3.4825500000000002E-2</v>
      </c>
      <c r="Z917" s="142" t="s">
        <v>1675</v>
      </c>
    </row>
    <row r="918" spans="1:26">
      <c r="A918" t="s">
        <v>1311</v>
      </c>
      <c r="B918" t="s">
        <v>1278</v>
      </c>
      <c r="C918" t="s">
        <v>1381</v>
      </c>
      <c r="D918" t="s">
        <v>1678</v>
      </c>
      <c r="E918" s="625">
        <v>2.3127799999999999E-5</v>
      </c>
      <c r="F918" s="625">
        <v>4.0936599999999997E-5</v>
      </c>
      <c r="G918" s="625">
        <v>5.9888E-5</v>
      </c>
      <c r="H918" s="625">
        <v>6.64087E-5</v>
      </c>
      <c r="I918" s="625">
        <v>3.44947E-5</v>
      </c>
      <c r="J918" s="625">
        <v>3.78416E-5</v>
      </c>
      <c r="K918" s="625">
        <v>4.1895599999999999E-5</v>
      </c>
      <c r="L918" s="625">
        <v>4.4217800000000002E-5</v>
      </c>
      <c r="M918" s="625">
        <v>4.8498300000000003E-5</v>
      </c>
      <c r="N918" s="625">
        <v>5.1986800000000002E-5</v>
      </c>
      <c r="O918" s="625">
        <v>5.4598700000000003E-5</v>
      </c>
      <c r="P918" s="625">
        <v>5.63525E-5</v>
      </c>
      <c r="Q918" s="625">
        <v>5.7669600000000001E-5</v>
      </c>
      <c r="R918" s="625">
        <v>5.8254700000000003E-5</v>
      </c>
      <c r="S918" s="625">
        <v>5.82162E-5</v>
      </c>
      <c r="T918" s="625">
        <v>5.7773199999999998E-5</v>
      </c>
      <c r="U918" s="625">
        <v>6.1617299999999997E-5</v>
      </c>
      <c r="V918" s="625">
        <v>6.5022899999999997E-5</v>
      </c>
      <c r="W918" s="625">
        <v>6.8091999999999998E-5</v>
      </c>
      <c r="X918" s="625">
        <v>7.0802800000000006E-5</v>
      </c>
      <c r="Y918" s="625">
        <v>7.3183599999999995E-5</v>
      </c>
      <c r="Z918" s="142" t="s">
        <v>1675</v>
      </c>
    </row>
    <row r="919" spans="1:26">
      <c r="A919" t="s">
        <v>1311</v>
      </c>
      <c r="B919" t="s">
        <v>1278</v>
      </c>
      <c r="C919" t="s">
        <v>1381</v>
      </c>
      <c r="D919" t="s">
        <v>1676</v>
      </c>
      <c r="E919">
        <v>1.23974E-3</v>
      </c>
      <c r="F919">
        <v>2.1943700000000002E-3</v>
      </c>
      <c r="G919">
        <v>3.2102400000000001E-3</v>
      </c>
      <c r="H919">
        <v>3.5597799999999998E-3</v>
      </c>
      <c r="I919">
        <v>1.84906E-3</v>
      </c>
      <c r="J919">
        <v>2.0284600000000002E-3</v>
      </c>
      <c r="K919">
        <v>2.2457699999999998E-3</v>
      </c>
      <c r="L919">
        <v>2.37025E-3</v>
      </c>
      <c r="M919">
        <v>2.5997099999999999E-3</v>
      </c>
      <c r="N919">
        <v>2.7867E-3</v>
      </c>
      <c r="O919">
        <v>2.9267099999999999E-3</v>
      </c>
      <c r="P919">
        <v>3.0207200000000002E-3</v>
      </c>
      <c r="Q919">
        <v>3.0913199999999998E-3</v>
      </c>
      <c r="R919">
        <v>3.12269E-3</v>
      </c>
      <c r="S919">
        <v>3.1206200000000002E-3</v>
      </c>
      <c r="T919">
        <v>3.09027E-3</v>
      </c>
      <c r="U919">
        <v>3.0329900000000002E-3</v>
      </c>
      <c r="V919">
        <v>2.95736E-3</v>
      </c>
      <c r="W919">
        <v>2.8730399999999999E-3</v>
      </c>
      <c r="X919">
        <v>2.7812399999999999E-3</v>
      </c>
      <c r="Y919">
        <v>2.6843599999999998E-3</v>
      </c>
      <c r="Z919" s="142" t="s">
        <v>1675</v>
      </c>
    </row>
    <row r="920" spans="1:26">
      <c r="A920" t="s">
        <v>1311</v>
      </c>
      <c r="B920" t="s">
        <v>1278</v>
      </c>
      <c r="C920" t="s">
        <v>1380</v>
      </c>
      <c r="D920" t="s">
        <v>1690</v>
      </c>
      <c r="E920">
        <v>6.9049200000000002E-3</v>
      </c>
      <c r="F920">
        <v>2.1234299999999999E-3</v>
      </c>
      <c r="G920">
        <v>2.68454E-3</v>
      </c>
      <c r="H920">
        <v>2.9567700000000001E-3</v>
      </c>
      <c r="I920">
        <v>2.25465E-3</v>
      </c>
      <c r="J920">
        <v>2.4834939999999902E-3</v>
      </c>
      <c r="K920">
        <v>2.504479E-3</v>
      </c>
      <c r="L920">
        <v>1.946077E-3</v>
      </c>
      <c r="M920">
        <v>1.3571869999999999E-3</v>
      </c>
      <c r="N920">
        <v>1.2189499999999999E-3</v>
      </c>
      <c r="O920">
        <v>1.202383E-3</v>
      </c>
      <c r="P920">
        <v>1.2104030000000001E-3</v>
      </c>
      <c r="Q920">
        <v>1.2169430000000001E-3</v>
      </c>
      <c r="R920">
        <v>1.213308E-3</v>
      </c>
      <c r="S920">
        <v>1.20214E-3</v>
      </c>
      <c r="T920">
        <v>1.184814E-3</v>
      </c>
      <c r="U920">
        <v>1.1602920000000001E-3</v>
      </c>
      <c r="V920">
        <v>1.131553E-3</v>
      </c>
      <c r="W920">
        <v>1.102617E-3</v>
      </c>
      <c r="X920">
        <v>1.0727810000000001E-3</v>
      </c>
      <c r="Y920">
        <v>1.041777E-3</v>
      </c>
      <c r="Z920" s="142" t="s">
        <v>1675</v>
      </c>
    </row>
    <row r="921" spans="1:26">
      <c r="A921" t="s">
        <v>1311</v>
      </c>
      <c r="B921" t="s">
        <v>1278</v>
      </c>
      <c r="C921" t="s">
        <v>1380</v>
      </c>
      <c r="D921" t="s">
        <v>1689</v>
      </c>
      <c r="E921" s="625">
        <v>7.2994100000000001E-4</v>
      </c>
      <c r="F921" s="625">
        <v>5.7821000000000001E-4</v>
      </c>
      <c r="G921" s="625">
        <v>7.0151499999999999E-4</v>
      </c>
      <c r="H921" s="625">
        <v>7.8186E-4</v>
      </c>
      <c r="I921" s="625">
        <v>5.4453499999999996E-4</v>
      </c>
      <c r="J921" s="625">
        <v>6.5781100000000001E-4</v>
      </c>
      <c r="K921" s="625">
        <v>7.3814469999999995E-4</v>
      </c>
      <c r="L921" s="625">
        <v>6.3417179999999897E-4</v>
      </c>
      <c r="M921" s="625">
        <v>4.8085869999999999E-4</v>
      </c>
      <c r="N921" s="625">
        <v>4.7244049999999998E-4</v>
      </c>
      <c r="O921" s="625">
        <v>5.1291999999999896E-4</v>
      </c>
      <c r="P921" s="625">
        <v>5.6974749999999996E-4</v>
      </c>
      <c r="Q921" s="625">
        <v>6.2967999999999997E-4</v>
      </c>
      <c r="R921" s="625">
        <v>6.8943059999999998E-4</v>
      </c>
      <c r="S921" s="625">
        <v>7.4735199999999996E-4</v>
      </c>
      <c r="T921" s="625">
        <v>8.0347700000000003E-4</v>
      </c>
      <c r="U921" s="625">
        <v>8.5532000000000002E-4</v>
      </c>
      <c r="V921" s="625">
        <v>9.0314300000000002E-4</v>
      </c>
      <c r="W921" s="625">
        <v>9.48327E-4</v>
      </c>
      <c r="X921" s="625">
        <v>9.9052299999999901E-4</v>
      </c>
      <c r="Y921">
        <v>1.0306390000000001E-3</v>
      </c>
      <c r="Z921" s="142" t="s">
        <v>1675</v>
      </c>
    </row>
    <row r="922" spans="1:26">
      <c r="A922" t="s">
        <v>1311</v>
      </c>
      <c r="B922" t="s">
        <v>1278</v>
      </c>
      <c r="C922" t="s">
        <v>1380</v>
      </c>
      <c r="D922" t="s">
        <v>1688</v>
      </c>
      <c r="E922">
        <v>5.5675799999999998E-2</v>
      </c>
      <c r="F922">
        <v>3.8306180000000002E-2</v>
      </c>
      <c r="G922">
        <v>4.5650540000000003E-2</v>
      </c>
      <c r="H922">
        <v>4.3069400000000001E-2</v>
      </c>
      <c r="I922">
        <v>2.2849000000000001E-2</v>
      </c>
      <c r="J922">
        <v>2.5245489999999999E-2</v>
      </c>
      <c r="K922">
        <v>2.5484079999999999E-2</v>
      </c>
      <c r="L922">
        <v>1.9824620000000001E-2</v>
      </c>
      <c r="M922">
        <v>1.37715999999999E-2</v>
      </c>
      <c r="N922">
        <v>1.235025E-2</v>
      </c>
      <c r="O922">
        <v>1.2188829999999999E-2</v>
      </c>
      <c r="P922">
        <v>1.228637E-2</v>
      </c>
      <c r="Q922">
        <v>1.235497E-2</v>
      </c>
      <c r="R922">
        <v>1.232051E-2</v>
      </c>
      <c r="S922">
        <v>1.220832E-2</v>
      </c>
      <c r="T922">
        <v>1.2031689999999999E-2</v>
      </c>
      <c r="U922">
        <v>1.178395E-2</v>
      </c>
      <c r="V922">
        <v>1.1493819999999899E-2</v>
      </c>
      <c r="W922">
        <v>1.1198659999999999E-2</v>
      </c>
      <c r="X922">
        <v>1.0918189999999999E-2</v>
      </c>
      <c r="Y922">
        <v>1.07441599999999E-2</v>
      </c>
      <c r="Z922" s="142" t="s">
        <v>1675</v>
      </c>
    </row>
    <row r="923" spans="1:26">
      <c r="A923" t="s">
        <v>1311</v>
      </c>
      <c r="B923" t="s">
        <v>1278</v>
      </c>
      <c r="C923" t="s">
        <v>1380</v>
      </c>
      <c r="D923" t="s">
        <v>1682</v>
      </c>
      <c r="E923">
        <v>1.080019E-3</v>
      </c>
      <c r="F923">
        <v>1.17731E-3</v>
      </c>
      <c r="G923">
        <v>1.4818399999999999E-3</v>
      </c>
      <c r="H923">
        <v>1.6614799999999999E-3</v>
      </c>
      <c r="I923">
        <v>1.2801049999999999E-3</v>
      </c>
      <c r="J923">
        <v>1.531471E-3</v>
      </c>
      <c r="K923">
        <v>1.7131410000000001E-3</v>
      </c>
      <c r="L923">
        <v>1.466621E-3</v>
      </c>
      <c r="M923">
        <v>1.125834E-3</v>
      </c>
      <c r="N923">
        <v>1.1114199999999999E-3</v>
      </c>
      <c r="O923">
        <v>1.2046369999999999E-3</v>
      </c>
      <c r="P923">
        <v>1.332516E-3</v>
      </c>
      <c r="Q923">
        <v>1.4718730000000001E-3</v>
      </c>
      <c r="R923">
        <v>1.6104960000000001E-3</v>
      </c>
      <c r="S923">
        <v>1.7452629999999999E-3</v>
      </c>
      <c r="T923">
        <v>1.8766619999999901E-3</v>
      </c>
      <c r="U923">
        <v>1.9970650000000001E-3</v>
      </c>
      <c r="V923">
        <v>2.107711E-3</v>
      </c>
      <c r="W923">
        <v>2.213951E-3</v>
      </c>
      <c r="X923">
        <v>2.3138410000000001E-3</v>
      </c>
      <c r="Y923">
        <v>2.406231E-3</v>
      </c>
      <c r="Z923" s="142" t="s">
        <v>1675</v>
      </c>
    </row>
    <row r="924" spans="1:26">
      <c r="A924" t="s">
        <v>1311</v>
      </c>
      <c r="B924" t="s">
        <v>1278</v>
      </c>
      <c r="C924" t="s">
        <v>1380</v>
      </c>
      <c r="D924" t="s">
        <v>1681</v>
      </c>
      <c r="E924" s="625">
        <v>1.049164E-4</v>
      </c>
      <c r="F924" s="625">
        <v>5.6947799999999997E-5</v>
      </c>
      <c r="G924" s="625">
        <v>6.8401299999999897E-5</v>
      </c>
      <c r="H924" s="625">
        <v>7.5047000000000002E-5</v>
      </c>
      <c r="I924" s="625">
        <v>1.2221659999999901E-4</v>
      </c>
      <c r="J924" s="625">
        <v>1.3594200000000001E-4</v>
      </c>
      <c r="K924" s="625">
        <v>1.4834749999999999E-4</v>
      </c>
      <c r="L924" s="625">
        <v>1.233672E-4</v>
      </c>
      <c r="M924" s="625">
        <v>1.04335299999999E-4</v>
      </c>
      <c r="N924" s="625">
        <v>1.06659E-4</v>
      </c>
      <c r="O924" s="625">
        <v>1.142217E-4</v>
      </c>
      <c r="P924" s="625">
        <v>1.224996E-4</v>
      </c>
      <c r="Q924" s="625">
        <v>1.3474709999999901E-4</v>
      </c>
      <c r="R924" s="625">
        <v>1.4671770000000001E-4</v>
      </c>
      <c r="S924" s="625">
        <v>1.586236E-4</v>
      </c>
      <c r="T924" s="625">
        <v>1.7079660000000001E-4</v>
      </c>
      <c r="U924" s="625">
        <v>1.8127749999999999E-4</v>
      </c>
      <c r="V924" s="625">
        <v>1.9062149999999901E-4</v>
      </c>
      <c r="W924" s="625">
        <v>2.007728E-4</v>
      </c>
      <c r="X924" s="625">
        <v>2.1079010000000001E-4</v>
      </c>
      <c r="Y924" s="625">
        <v>2.1829379999999999E-4</v>
      </c>
      <c r="Z924" s="142" t="s">
        <v>1675</v>
      </c>
    </row>
    <row r="925" spans="1:26">
      <c r="A925" t="s">
        <v>1311</v>
      </c>
      <c r="B925" t="s">
        <v>1278</v>
      </c>
      <c r="C925" t="s">
        <v>1380</v>
      </c>
      <c r="D925" t="s">
        <v>1680</v>
      </c>
      <c r="E925">
        <v>1.646887E-2</v>
      </c>
      <c r="F925">
        <v>6.04676E-3</v>
      </c>
      <c r="G925">
        <v>7.0989399999999998E-3</v>
      </c>
      <c r="H925">
        <v>6.8274299999999998E-3</v>
      </c>
      <c r="I925">
        <v>6.8543600000000003E-3</v>
      </c>
      <c r="J925">
        <v>7.1218699999999998E-3</v>
      </c>
      <c r="K925">
        <v>7.0423999999999999E-3</v>
      </c>
      <c r="L925">
        <v>5.3485199999999998E-3</v>
      </c>
      <c r="M925">
        <v>4.0282599999999997E-3</v>
      </c>
      <c r="N925">
        <v>3.7211800000000001E-3</v>
      </c>
      <c r="O925">
        <v>3.6350999999999901E-3</v>
      </c>
      <c r="P925">
        <v>3.5694899999999998E-3</v>
      </c>
      <c r="Q925">
        <v>3.5767899999999998E-3</v>
      </c>
      <c r="R925">
        <v>3.55216E-3</v>
      </c>
      <c r="S925">
        <v>3.5129100000000002E-3</v>
      </c>
      <c r="T925">
        <v>3.4659999999999999E-3</v>
      </c>
      <c r="U925">
        <v>3.3871499999999998E-3</v>
      </c>
      <c r="V925">
        <v>3.2935899999999999E-3</v>
      </c>
      <c r="W925">
        <v>3.2163399999999998E-3</v>
      </c>
      <c r="X925">
        <v>3.1407199999999901E-3</v>
      </c>
      <c r="Y925">
        <v>3.0397899999999901E-3</v>
      </c>
      <c r="Z925" s="142" t="s">
        <v>1675</v>
      </c>
    </row>
    <row r="926" spans="1:26">
      <c r="A926" t="s">
        <v>1311</v>
      </c>
      <c r="B926" t="s">
        <v>1278</v>
      </c>
      <c r="C926" t="s">
        <v>1380</v>
      </c>
      <c r="D926" t="s">
        <v>1679</v>
      </c>
      <c r="E926">
        <v>0.12033199999999999</v>
      </c>
      <c r="F926">
        <v>0.10779559999999901</v>
      </c>
      <c r="G926">
        <v>0.12779989999999999</v>
      </c>
      <c r="H926">
        <v>0.135154</v>
      </c>
      <c r="I926">
        <v>0.168132</v>
      </c>
      <c r="J926">
        <v>0.17522650000000001</v>
      </c>
      <c r="K926">
        <v>0.17345530000000001</v>
      </c>
      <c r="L926">
        <v>0.1319013</v>
      </c>
      <c r="M926">
        <v>9.8931699999999997E-2</v>
      </c>
      <c r="N926">
        <v>9.1258699999999998E-2</v>
      </c>
      <c r="O926">
        <v>8.9191500000000007E-2</v>
      </c>
      <c r="P926">
        <v>8.7694099999999997E-2</v>
      </c>
      <c r="Q926">
        <v>8.7888899999999895E-2</v>
      </c>
      <c r="R926">
        <v>8.7301699999999996E-2</v>
      </c>
      <c r="S926">
        <v>8.6345199999999997E-2</v>
      </c>
      <c r="T926">
        <v>8.5187600000000002E-2</v>
      </c>
      <c r="U926">
        <v>8.3258799999999994E-2</v>
      </c>
      <c r="V926">
        <v>8.0971500000000002E-2</v>
      </c>
      <c r="W926">
        <v>7.9063300000000003E-2</v>
      </c>
      <c r="X926">
        <v>7.7189599999999997E-2</v>
      </c>
      <c r="Y926">
        <v>7.4722399999999994E-2</v>
      </c>
      <c r="Z926" s="142" t="s">
        <v>1675</v>
      </c>
    </row>
    <row r="927" spans="1:26">
      <c r="A927" t="s">
        <v>1311</v>
      </c>
      <c r="B927" t="s">
        <v>1278</v>
      </c>
      <c r="C927" t="s">
        <v>1380</v>
      </c>
      <c r="D927" t="s">
        <v>1678</v>
      </c>
      <c r="E927">
        <v>1.6394370000000001E-3</v>
      </c>
      <c r="F927" s="625">
        <v>7.4971999999999897E-4</v>
      </c>
      <c r="G927" s="625">
        <v>9.5172899999999903E-4</v>
      </c>
      <c r="H927" s="625">
        <v>9.9684100000000005E-4</v>
      </c>
      <c r="I927" s="625">
        <v>9.1218599999999897E-4</v>
      </c>
      <c r="J927" s="625">
        <v>9.8073299999999991E-4</v>
      </c>
      <c r="K927" s="625">
        <v>9.811799999999999E-4</v>
      </c>
      <c r="L927" s="625">
        <v>7.5547199999999998E-4</v>
      </c>
      <c r="M927" s="625">
        <v>5.4360400000000005E-4</v>
      </c>
      <c r="N927" s="625">
        <v>4.9403100000000003E-4</v>
      </c>
      <c r="O927" s="625">
        <v>4.8532300000000002E-4</v>
      </c>
      <c r="P927" s="625">
        <v>5.0032400000000002E-4</v>
      </c>
      <c r="Q927" s="625">
        <v>5.2313499999999998E-4</v>
      </c>
      <c r="R927" s="625">
        <v>5.4298499999999995E-4</v>
      </c>
      <c r="S927" s="625">
        <v>5.6082399999999905E-4</v>
      </c>
      <c r="T927" s="625">
        <v>5.7761900000000003E-4</v>
      </c>
      <c r="U927" s="625">
        <v>5.8975399999999995E-4</v>
      </c>
      <c r="V927" s="625">
        <v>5.9885299999999999E-4</v>
      </c>
      <c r="W927" s="625">
        <v>6.0942599999999896E-4</v>
      </c>
      <c r="X927" s="625">
        <v>6.1966899999999999E-4</v>
      </c>
      <c r="Y927" s="625">
        <v>6.2497599999999996E-4</v>
      </c>
      <c r="Z927" s="142" t="s">
        <v>1675</v>
      </c>
    </row>
    <row r="928" spans="1:26">
      <c r="A928" t="s">
        <v>1311</v>
      </c>
      <c r="B928" t="s">
        <v>1278</v>
      </c>
      <c r="C928" t="s">
        <v>1380</v>
      </c>
      <c r="D928" t="s">
        <v>1676</v>
      </c>
      <c r="E928">
        <v>8.7415359999999998E-2</v>
      </c>
      <c r="F928">
        <v>1.641138E-2</v>
      </c>
      <c r="G928">
        <v>1.48619469999999E-2</v>
      </c>
      <c r="H928">
        <v>1.7822485999999998E-2</v>
      </c>
      <c r="I928">
        <v>1.8340485600000001E-2</v>
      </c>
      <c r="J928">
        <v>1.98795635999999E-2</v>
      </c>
      <c r="K928">
        <v>2.1483604999999999E-2</v>
      </c>
      <c r="L928">
        <v>1.7657949199999998E-2</v>
      </c>
      <c r="M928">
        <v>1.54774122E-2</v>
      </c>
      <c r="N928">
        <v>1.60070948999999E-2</v>
      </c>
      <c r="O928">
        <v>1.7068708799999999E-2</v>
      </c>
      <c r="P928">
        <v>1.8106494599999998E-2</v>
      </c>
      <c r="Q928">
        <v>1.9882895899999999E-2</v>
      </c>
      <c r="R928">
        <v>2.1607143199999901E-2</v>
      </c>
      <c r="S928">
        <v>2.3336978099999999E-2</v>
      </c>
      <c r="T928">
        <v>2.5136133599999999E-2</v>
      </c>
      <c r="U928">
        <v>2.6649790900000001E-2</v>
      </c>
      <c r="V928">
        <v>2.79828097E-2</v>
      </c>
      <c r="W928">
        <v>2.9499127300000001E-2</v>
      </c>
      <c r="X928">
        <v>3.1018988500000001E-2</v>
      </c>
      <c r="Y928">
        <v>3.207223E-2</v>
      </c>
      <c r="Z928" s="142" t="s">
        <v>1675</v>
      </c>
    </row>
    <row r="929" spans="1:26">
      <c r="A929" t="s">
        <v>1311</v>
      </c>
      <c r="B929" t="s">
        <v>1278</v>
      </c>
      <c r="C929" t="s">
        <v>1379</v>
      </c>
      <c r="D929" t="s">
        <v>1690</v>
      </c>
      <c r="E929">
        <v>3.1718929999999999E-2</v>
      </c>
      <c r="F929">
        <v>4.6465380000000001E-2</v>
      </c>
      <c r="G929">
        <v>7.3835830000000005E-2</v>
      </c>
      <c r="H929">
        <v>8.0931309999999895E-2</v>
      </c>
      <c r="I929">
        <v>5.6964709999999898E-2</v>
      </c>
      <c r="J929">
        <v>5.7362580000000003E-2</v>
      </c>
      <c r="K929">
        <v>5.1398699999999999E-2</v>
      </c>
      <c r="L929">
        <v>4.6456781000000003E-2</v>
      </c>
      <c r="M929">
        <v>3.8520059000000002E-2</v>
      </c>
      <c r="N929">
        <v>3.608828E-2</v>
      </c>
      <c r="O929">
        <v>3.3237849999999999E-2</v>
      </c>
      <c r="P929">
        <v>3.0723476E-2</v>
      </c>
      <c r="Q929">
        <v>2.9129677999999999E-2</v>
      </c>
      <c r="R929">
        <v>2.8072330999999999E-2</v>
      </c>
      <c r="S929">
        <v>2.7191478000000002E-2</v>
      </c>
      <c r="T929">
        <v>2.6282053999999999E-2</v>
      </c>
      <c r="U929">
        <v>2.5238720999999999E-2</v>
      </c>
      <c r="V929">
        <v>2.4124286000000002E-2</v>
      </c>
      <c r="W929">
        <v>2.3032347000000002E-2</v>
      </c>
      <c r="X929">
        <v>2.1968214999999899E-2</v>
      </c>
      <c r="Y929">
        <v>2.09432759999999E-2</v>
      </c>
      <c r="Z929" s="142" t="s">
        <v>1675</v>
      </c>
    </row>
    <row r="930" spans="1:26">
      <c r="A930" t="s">
        <v>1311</v>
      </c>
      <c r="B930" t="s">
        <v>1278</v>
      </c>
      <c r="C930" t="s">
        <v>1379</v>
      </c>
      <c r="D930" t="s">
        <v>1689</v>
      </c>
      <c r="E930">
        <v>1.1739329999999999E-2</v>
      </c>
      <c r="F930">
        <v>3.0252290000000001E-2</v>
      </c>
      <c r="G930">
        <v>6.9774820000000001E-2</v>
      </c>
      <c r="H930">
        <v>9.353823E-2</v>
      </c>
      <c r="I930">
        <v>9.6354899999999993E-2</v>
      </c>
      <c r="J930">
        <v>0.10547247</v>
      </c>
      <c r="K930">
        <v>0.10486019000000001</v>
      </c>
      <c r="L930">
        <v>0.10445305000000001</v>
      </c>
      <c r="M930">
        <v>9.5230020999999998E-2</v>
      </c>
      <c r="N930">
        <v>9.8023948999999999E-2</v>
      </c>
      <c r="O930">
        <v>9.9216144999999895E-2</v>
      </c>
      <c r="P930">
        <v>0.100810205</v>
      </c>
      <c r="Q930">
        <v>0.105014317</v>
      </c>
      <c r="R930">
        <v>0.111071911</v>
      </c>
      <c r="S930">
        <v>0.117675789</v>
      </c>
      <c r="T930">
        <v>0.124090142</v>
      </c>
      <c r="U930">
        <v>0.12949317799999999</v>
      </c>
      <c r="V930">
        <v>0.13395664399999899</v>
      </c>
      <c r="W930">
        <v>0.13786066999999999</v>
      </c>
      <c r="X930">
        <v>0.14123907999999999</v>
      </c>
      <c r="Y930">
        <v>0.14419994999999999</v>
      </c>
      <c r="Z930" s="142" t="s">
        <v>1675</v>
      </c>
    </row>
    <row r="931" spans="1:26">
      <c r="A931" t="s">
        <v>1311</v>
      </c>
      <c r="B931" t="s">
        <v>1278</v>
      </c>
      <c r="C931" t="s">
        <v>1379</v>
      </c>
      <c r="D931" t="s">
        <v>1688</v>
      </c>
      <c r="E931">
        <v>0.5227058</v>
      </c>
      <c r="F931">
        <v>1.4089780000000001</v>
      </c>
      <c r="G931">
        <v>3.6154890000000002</v>
      </c>
      <c r="H931">
        <v>4.6435189999999897</v>
      </c>
      <c r="I931">
        <v>3.3935469999999999</v>
      </c>
      <c r="J931">
        <v>3.4172419999999999</v>
      </c>
      <c r="K931">
        <v>3.0619649</v>
      </c>
      <c r="L931">
        <v>2.7675550000000002</v>
      </c>
      <c r="M931">
        <v>2.2947435</v>
      </c>
      <c r="N931">
        <v>2.1498784999999998</v>
      </c>
      <c r="O931">
        <v>1.9800702999999999</v>
      </c>
      <c r="P931">
        <v>1.8302833999999899</v>
      </c>
      <c r="Q931">
        <v>1.73533449999999</v>
      </c>
      <c r="R931">
        <v>1.67234499999999</v>
      </c>
      <c r="S931">
        <v>1.61987089999999</v>
      </c>
      <c r="T931">
        <v>1.56569419999999</v>
      </c>
      <c r="U931">
        <v>1.5035410999999901</v>
      </c>
      <c r="V931">
        <v>1.4371499000000001</v>
      </c>
      <c r="W931">
        <v>1.372099</v>
      </c>
      <c r="X931">
        <v>1.30870736999999</v>
      </c>
      <c r="Y931">
        <v>1.24764866999999</v>
      </c>
      <c r="Z931" s="142" t="s">
        <v>1675</v>
      </c>
    </row>
    <row r="932" spans="1:26">
      <c r="A932" t="s">
        <v>1311</v>
      </c>
      <c r="B932" t="s">
        <v>1278</v>
      </c>
      <c r="C932" t="s">
        <v>1379</v>
      </c>
      <c r="D932" t="s">
        <v>1682</v>
      </c>
      <c r="E932">
        <v>4.0715119999999898E-3</v>
      </c>
      <c r="F932">
        <v>6.9665719999999999E-3</v>
      </c>
      <c r="G932">
        <v>1.449518E-2</v>
      </c>
      <c r="H932">
        <v>1.7583000000000001E-2</v>
      </c>
      <c r="I932">
        <v>2.2738020000000001E-2</v>
      </c>
      <c r="J932">
        <v>2.4889532999999998E-2</v>
      </c>
      <c r="K932">
        <v>2.4745072E-2</v>
      </c>
      <c r="L932">
        <v>2.4649034999999899E-2</v>
      </c>
      <c r="M932">
        <v>2.2472559E-2</v>
      </c>
      <c r="N932">
        <v>2.3131879000000001E-2</v>
      </c>
      <c r="O932">
        <v>2.3413195000000001E-2</v>
      </c>
      <c r="P932">
        <v>2.3789384E-2</v>
      </c>
      <c r="Q932">
        <v>2.4781439999999901E-2</v>
      </c>
      <c r="R932">
        <v>2.6210954000000002E-2</v>
      </c>
      <c r="S932">
        <v>2.7769368999999999E-2</v>
      </c>
      <c r="T932">
        <v>2.9283017000000001E-2</v>
      </c>
      <c r="U932">
        <v>3.0558021000000001E-2</v>
      </c>
      <c r="V932">
        <v>3.1611329000000001E-2</v>
      </c>
      <c r="W932">
        <v>3.2532577E-2</v>
      </c>
      <c r="X932">
        <v>3.3329838000000001E-2</v>
      </c>
      <c r="Y932">
        <v>3.4028566000000003E-2</v>
      </c>
      <c r="Z932" s="142" t="s">
        <v>1675</v>
      </c>
    </row>
    <row r="933" spans="1:26">
      <c r="A933" t="s">
        <v>1311</v>
      </c>
      <c r="B933" t="s">
        <v>1278</v>
      </c>
      <c r="C933" t="s">
        <v>1379</v>
      </c>
      <c r="D933" t="s">
        <v>1681</v>
      </c>
      <c r="E933" s="625">
        <v>6.5357930000000005E-4</v>
      </c>
      <c r="F933" s="625">
        <v>1.607863E-4</v>
      </c>
      <c r="G933" s="625">
        <v>3.4899429999999998E-4</v>
      </c>
      <c r="H933" s="625">
        <v>5.5196260000000001E-4</v>
      </c>
      <c r="I933">
        <v>1.588784E-3</v>
      </c>
      <c r="J933">
        <v>1.7391176999999999E-3</v>
      </c>
      <c r="K933">
        <v>1.7290227999999901E-3</v>
      </c>
      <c r="L933">
        <v>1.7223131999999999E-3</v>
      </c>
      <c r="M933">
        <v>1.5702353E-3</v>
      </c>
      <c r="N933">
        <v>1.6163027E-3</v>
      </c>
      <c r="O933">
        <v>1.6359597999999901E-3</v>
      </c>
      <c r="P933">
        <v>1.6622461000000001E-3</v>
      </c>
      <c r="Q933">
        <v>1.7315651999999901E-3</v>
      </c>
      <c r="R933">
        <v>1.8314487000000001E-3</v>
      </c>
      <c r="S933">
        <v>1.94034E-3</v>
      </c>
      <c r="T933">
        <v>2.0461054E-3</v>
      </c>
      <c r="U933">
        <v>2.1351925999999999E-3</v>
      </c>
      <c r="V933">
        <v>2.2087930999999902E-3</v>
      </c>
      <c r="W933">
        <v>2.2731634999999901E-3</v>
      </c>
      <c r="X933">
        <v>2.3288707000000001E-3</v>
      </c>
      <c r="Y933">
        <v>2.3776914000000001E-3</v>
      </c>
      <c r="Z933" s="142" t="s">
        <v>1675</v>
      </c>
    </row>
    <row r="934" spans="1:26">
      <c r="A934" t="s">
        <v>1311</v>
      </c>
      <c r="B934" t="s">
        <v>1278</v>
      </c>
      <c r="C934" t="s">
        <v>1379</v>
      </c>
      <c r="D934" t="s">
        <v>1680</v>
      </c>
      <c r="E934">
        <v>0.1172667</v>
      </c>
      <c r="F934">
        <v>0.23610390000000001</v>
      </c>
      <c r="G934">
        <v>0.67080389999999901</v>
      </c>
      <c r="H934">
        <v>0.78540829999999995</v>
      </c>
      <c r="I934">
        <v>0.58392479999999902</v>
      </c>
      <c r="J934">
        <v>0.58800299999999905</v>
      </c>
      <c r="K934">
        <v>0.52686860000000002</v>
      </c>
      <c r="L934">
        <v>0.47621132999999999</v>
      </c>
      <c r="M934">
        <v>0.39485478999999901</v>
      </c>
      <c r="N934">
        <v>0.36992799999999998</v>
      </c>
      <c r="O934">
        <v>0.34070929</v>
      </c>
      <c r="P934">
        <v>0.31493517999999998</v>
      </c>
      <c r="Q934">
        <v>0.29859773000000001</v>
      </c>
      <c r="R934">
        <v>0.2877594</v>
      </c>
      <c r="S934">
        <v>0.27873010999999998</v>
      </c>
      <c r="T934">
        <v>0.26940768999999998</v>
      </c>
      <c r="U934">
        <v>0.25871306999999999</v>
      </c>
      <c r="V934">
        <v>0.24728937000000001</v>
      </c>
      <c r="W934">
        <v>0.23609608999999901</v>
      </c>
      <c r="X934">
        <v>0.22518837</v>
      </c>
      <c r="Y934">
        <v>0.21468205999999901</v>
      </c>
      <c r="Z934" s="142" t="s">
        <v>1675</v>
      </c>
    </row>
    <row r="935" spans="1:26">
      <c r="A935" t="s">
        <v>1311</v>
      </c>
      <c r="B935" t="s">
        <v>1278</v>
      </c>
      <c r="C935" t="s">
        <v>1379</v>
      </c>
      <c r="D935" t="s">
        <v>1679</v>
      </c>
      <c r="E935">
        <v>0.56902430000000004</v>
      </c>
      <c r="F935">
        <v>1.294737</v>
      </c>
      <c r="G935">
        <v>2.1903229999999998</v>
      </c>
      <c r="H935">
        <v>2.8497780000000001</v>
      </c>
      <c r="I935">
        <v>2.6750970000000001</v>
      </c>
      <c r="J935">
        <v>2.6937777000000001</v>
      </c>
      <c r="K935">
        <v>2.4137122999999998</v>
      </c>
      <c r="L935">
        <v>2.1816363000000001</v>
      </c>
      <c r="M935">
        <v>1.8089230000000001</v>
      </c>
      <c r="N935">
        <v>1.6947266999999999</v>
      </c>
      <c r="O935">
        <v>1.5608690999999999</v>
      </c>
      <c r="P935">
        <v>1.4427927</v>
      </c>
      <c r="Q935">
        <v>1.3679469799999999</v>
      </c>
      <c r="R935">
        <v>1.3182949100000001</v>
      </c>
      <c r="S935">
        <v>1.27692932</v>
      </c>
      <c r="T935">
        <v>1.2342195999999901</v>
      </c>
      <c r="U935">
        <v>1.1852258200000001</v>
      </c>
      <c r="V935">
        <v>1.13289079999999</v>
      </c>
      <c r="W935">
        <v>1.08161241</v>
      </c>
      <c r="X935">
        <v>1.0316408699999999</v>
      </c>
      <c r="Y935">
        <v>0.98350877999999997</v>
      </c>
      <c r="Z935" s="142" t="s">
        <v>1675</v>
      </c>
    </row>
    <row r="936" spans="1:26">
      <c r="A936" t="s">
        <v>1311</v>
      </c>
      <c r="B936" t="s">
        <v>1278</v>
      </c>
      <c r="C936" t="s">
        <v>1379</v>
      </c>
      <c r="D936" t="s">
        <v>1678</v>
      </c>
      <c r="E936">
        <v>1.12016399999999E-2</v>
      </c>
      <c r="F936">
        <v>1.902622E-2</v>
      </c>
      <c r="G936">
        <v>3.0853720000000001E-2</v>
      </c>
      <c r="H936">
        <v>2.6927010000000001E-2</v>
      </c>
      <c r="I936">
        <v>1.210402E-2</v>
      </c>
      <c r="J936">
        <v>1.21885639999999E-2</v>
      </c>
      <c r="K936">
        <v>1.092133E-2</v>
      </c>
      <c r="L936">
        <v>9.8712550000000007E-3</v>
      </c>
      <c r="M936">
        <v>8.1848297E-3</v>
      </c>
      <c r="N936">
        <v>7.66813889999999E-3</v>
      </c>
      <c r="O936">
        <v>7.0624664999999996E-3</v>
      </c>
      <c r="P936">
        <v>6.5282099999999996E-3</v>
      </c>
      <c r="Q936">
        <v>6.1895580000000004E-3</v>
      </c>
      <c r="R936">
        <v>5.9648848000000004E-3</v>
      </c>
      <c r="S936">
        <v>5.7777215999999998E-3</v>
      </c>
      <c r="T936">
        <v>5.5844828999999999E-3</v>
      </c>
      <c r="U936">
        <v>5.3627934999999896E-3</v>
      </c>
      <c r="V936">
        <v>5.1259976000000004E-3</v>
      </c>
      <c r="W936">
        <v>4.8939731999999899E-3</v>
      </c>
      <c r="X936">
        <v>4.667867E-3</v>
      </c>
      <c r="Y936">
        <v>4.4500853999999996E-3</v>
      </c>
      <c r="Z936" s="142" t="s">
        <v>1675</v>
      </c>
    </row>
    <row r="937" spans="1:26">
      <c r="A937" t="s">
        <v>1311</v>
      </c>
      <c r="B937" t="s">
        <v>1278</v>
      </c>
      <c r="C937" t="s">
        <v>1379</v>
      </c>
      <c r="D937" t="s">
        <v>1676</v>
      </c>
      <c r="E937">
        <v>0.1064802</v>
      </c>
      <c r="F937">
        <v>1.60223E-2</v>
      </c>
      <c r="G937">
        <v>1.765284E-2</v>
      </c>
      <c r="H937">
        <v>2.998671E-2</v>
      </c>
      <c r="I937">
        <v>6.284942E-3</v>
      </c>
      <c r="J937">
        <v>6.328831E-3</v>
      </c>
      <c r="K937">
        <v>5.6708419999999997E-3</v>
      </c>
      <c r="L937">
        <v>5.1255912999999898E-3</v>
      </c>
      <c r="M937">
        <v>4.2499273000000002E-3</v>
      </c>
      <c r="N937">
        <v>3.9816338999999999E-3</v>
      </c>
      <c r="O937">
        <v>3.6671481999999999E-3</v>
      </c>
      <c r="P937">
        <v>3.38973359999999E-3</v>
      </c>
      <c r="Q937">
        <v>3.2138890999999902E-3</v>
      </c>
      <c r="R937">
        <v>3.0972318E-3</v>
      </c>
      <c r="S937">
        <v>3.0000473000000001E-3</v>
      </c>
      <c r="T937">
        <v>2.8997087000000002E-3</v>
      </c>
      <c r="U937">
        <v>2.7846003E-3</v>
      </c>
      <c r="V937">
        <v>2.6616421999999902E-3</v>
      </c>
      <c r="W937">
        <v>2.5411682E-3</v>
      </c>
      <c r="X937">
        <v>2.4237624E-3</v>
      </c>
      <c r="Y937">
        <v>2.3106783000000001E-3</v>
      </c>
      <c r="Z937" s="142" t="s">
        <v>1675</v>
      </c>
    </row>
    <row r="938" spans="1:26">
      <c r="A938" t="s">
        <v>1311</v>
      </c>
      <c r="B938" t="s">
        <v>1278</v>
      </c>
      <c r="C938" t="s">
        <v>1378</v>
      </c>
      <c r="D938" t="s">
        <v>1690</v>
      </c>
      <c r="E938">
        <v>1.7823578999999999E-3</v>
      </c>
      <c r="F938">
        <v>2.3057137999999999E-3</v>
      </c>
      <c r="G938">
        <v>2.9238049000000002E-3</v>
      </c>
      <c r="H938">
        <v>3.3794179999999999E-3</v>
      </c>
      <c r="I938">
        <v>2.2208290000000001E-3</v>
      </c>
      <c r="J938">
        <v>2.3866819999999898E-3</v>
      </c>
      <c r="K938">
        <v>2.5256109999999901E-3</v>
      </c>
      <c r="L938">
        <v>2.5699729999999902E-3</v>
      </c>
      <c r="M938">
        <v>2.5819229999999999E-3</v>
      </c>
      <c r="N938">
        <v>2.5550039999999901E-3</v>
      </c>
      <c r="O938">
        <v>2.49965E-3</v>
      </c>
      <c r="P938">
        <v>2.4201739999999898E-3</v>
      </c>
      <c r="Q938">
        <v>2.3281489999999998E-3</v>
      </c>
      <c r="R938">
        <v>2.222347E-3</v>
      </c>
      <c r="S938">
        <v>2.125938E-3</v>
      </c>
      <c r="T938">
        <v>2.0448749999999998E-3</v>
      </c>
      <c r="U938">
        <v>1.9804430000000001E-3</v>
      </c>
      <c r="V938">
        <v>1.933209E-3</v>
      </c>
      <c r="W938">
        <v>1.8990069999999901E-3</v>
      </c>
      <c r="X938">
        <v>1.8725809999999999E-3</v>
      </c>
      <c r="Y938">
        <v>1.8497069999999999E-3</v>
      </c>
      <c r="Z938" s="142" t="s">
        <v>1675</v>
      </c>
    </row>
    <row r="939" spans="1:26">
      <c r="A939" t="s">
        <v>1311</v>
      </c>
      <c r="B939" t="s">
        <v>1278</v>
      </c>
      <c r="C939" t="s">
        <v>1378</v>
      </c>
      <c r="D939" t="s">
        <v>1689</v>
      </c>
      <c r="E939" s="625">
        <v>5.4672900000000003E-4</v>
      </c>
      <c r="F939" s="625">
        <v>6.52832E-4</v>
      </c>
      <c r="G939" s="625">
        <v>7.9036899999999997E-4</v>
      </c>
      <c r="H939" s="625">
        <v>8.9228599999999995E-4</v>
      </c>
      <c r="I939" s="625">
        <v>5.5303000000000004E-4</v>
      </c>
      <c r="J939" s="625">
        <v>6.3365199999999996E-4</v>
      </c>
      <c r="K939" s="625">
        <v>7.20892E-4</v>
      </c>
      <c r="L939" s="625">
        <v>7.8379299999999997E-4</v>
      </c>
      <c r="M939" s="625">
        <v>8.2672099999999999E-4</v>
      </c>
      <c r="N939" s="625">
        <v>8.5022799999999996E-4</v>
      </c>
      <c r="O939" s="625">
        <v>8.5859E-4</v>
      </c>
      <c r="P939" s="625">
        <v>8.5657799999999998E-4</v>
      </c>
      <c r="Q939" s="625">
        <v>8.4600799999999998E-4</v>
      </c>
      <c r="R939" s="625">
        <v>8.2846999999999999E-4</v>
      </c>
      <c r="S939" s="625">
        <v>8.0810699999999997E-4</v>
      </c>
      <c r="T939" s="625">
        <v>7.8311799999999997E-4</v>
      </c>
      <c r="U939" s="625">
        <v>7.5484599999999999E-4</v>
      </c>
      <c r="V939" s="625">
        <v>7.2499299999999995E-4</v>
      </c>
      <c r="W939" s="625">
        <v>6.9497799999999996E-4</v>
      </c>
      <c r="X939" s="625">
        <v>6.6520100000000003E-4</v>
      </c>
      <c r="Y939" s="625">
        <v>6.3691400000000003E-4</v>
      </c>
      <c r="Z939" s="142" t="s">
        <v>1675</v>
      </c>
    </row>
    <row r="940" spans="1:26">
      <c r="A940" t="s">
        <v>1311</v>
      </c>
      <c r="B940" t="s">
        <v>1278</v>
      </c>
      <c r="C940" t="s">
        <v>1378</v>
      </c>
      <c r="D940" t="s">
        <v>1688</v>
      </c>
      <c r="E940">
        <v>3.9494219999999997E-2</v>
      </c>
      <c r="F940">
        <v>4.8105499999999898E-2</v>
      </c>
      <c r="G940">
        <v>5.9310050000000003E-2</v>
      </c>
      <c r="H940">
        <v>5.9450000000000003E-2</v>
      </c>
      <c r="I940">
        <v>3.3465599999999998E-2</v>
      </c>
      <c r="J940">
        <v>3.8126399999999998E-2</v>
      </c>
      <c r="K940">
        <v>4.3474600000000002E-2</v>
      </c>
      <c r="L940">
        <v>4.6431100000000003E-2</v>
      </c>
      <c r="M940">
        <v>4.9779700000000003E-2</v>
      </c>
      <c r="N940">
        <v>5.21082E-2</v>
      </c>
      <c r="O940">
        <v>5.3118499999999999E-2</v>
      </c>
      <c r="P940">
        <v>5.4453700000000001E-2</v>
      </c>
      <c r="Q940">
        <v>5.6483600000000002E-2</v>
      </c>
      <c r="R940">
        <v>5.7559600000000002E-2</v>
      </c>
      <c r="S940">
        <v>5.8444999999999997E-2</v>
      </c>
      <c r="T940">
        <v>5.9641699999999999E-2</v>
      </c>
      <c r="U940">
        <v>6.1129719999999999E-2</v>
      </c>
      <c r="V940">
        <v>6.2923629999999994E-2</v>
      </c>
      <c r="W940">
        <v>6.4836499999999894E-2</v>
      </c>
      <c r="X940">
        <v>6.6682290000000005E-2</v>
      </c>
      <c r="Y940">
        <v>6.8283879999999894E-2</v>
      </c>
      <c r="Z940" s="142" t="s">
        <v>1675</v>
      </c>
    </row>
    <row r="941" spans="1:26">
      <c r="A941" t="s">
        <v>1311</v>
      </c>
      <c r="B941" t="s">
        <v>1278</v>
      </c>
      <c r="C941" t="s">
        <v>1378</v>
      </c>
      <c r="D941" t="s">
        <v>1682</v>
      </c>
      <c r="E941">
        <v>1.0413273E-3</v>
      </c>
      <c r="F941">
        <v>1.3811909999999999E-3</v>
      </c>
      <c r="G941">
        <v>1.7830070000000001E-3</v>
      </c>
      <c r="H941">
        <v>2.096274E-3</v>
      </c>
      <c r="I941">
        <v>1.4689639999999999E-3</v>
      </c>
      <c r="J941">
        <v>1.761098E-3</v>
      </c>
      <c r="K941">
        <v>2.1364979999999902E-3</v>
      </c>
      <c r="L941">
        <v>2.4413299999999998E-3</v>
      </c>
      <c r="M941">
        <v>2.7676599999999999E-3</v>
      </c>
      <c r="N941">
        <v>3.0690100000000001E-3</v>
      </c>
      <c r="O941">
        <v>3.3316299999999999E-3</v>
      </c>
      <c r="P941">
        <v>3.5344600000000001E-3</v>
      </c>
      <c r="Q941">
        <v>3.6875800000000002E-3</v>
      </c>
      <c r="R941">
        <v>3.7783299999999999E-3</v>
      </c>
      <c r="S941">
        <v>3.8460999999999999E-3</v>
      </c>
      <c r="T941">
        <v>3.9128799999999997E-3</v>
      </c>
      <c r="U941">
        <v>3.9795300000000002E-3</v>
      </c>
      <c r="V941">
        <v>4.0502200000000002E-3</v>
      </c>
      <c r="W941">
        <v>4.1195299999999997E-3</v>
      </c>
      <c r="X941">
        <v>4.1806500000000002E-3</v>
      </c>
      <c r="Y941">
        <v>4.22843E-3</v>
      </c>
      <c r="Z941" s="142" t="s">
        <v>1675</v>
      </c>
    </row>
    <row r="942" spans="1:26">
      <c r="A942" t="s">
        <v>1311</v>
      </c>
      <c r="B942" t="s">
        <v>1278</v>
      </c>
      <c r="C942" t="s">
        <v>1378</v>
      </c>
      <c r="D942" t="s">
        <v>1681</v>
      </c>
      <c r="E942" s="625">
        <v>1.0699410000000001E-4</v>
      </c>
      <c r="F942" s="625">
        <v>2.30073199999999E-4</v>
      </c>
      <c r="G942" s="625">
        <v>3.7209169999999998E-4</v>
      </c>
      <c r="H942" s="625">
        <v>5.1700200000000002E-4</v>
      </c>
      <c r="I942" s="625">
        <v>5.6074740000000003E-4</v>
      </c>
      <c r="J942" s="625">
        <v>7.8519799999999997E-4</v>
      </c>
      <c r="K942">
        <v>1.1365603000000001E-3</v>
      </c>
      <c r="L942">
        <v>1.4524079000000001E-3</v>
      </c>
      <c r="M942">
        <v>1.8844343E-3</v>
      </c>
      <c r="N942">
        <v>2.3454280000000001E-3</v>
      </c>
      <c r="O942">
        <v>2.7938397E-3</v>
      </c>
      <c r="P942">
        <v>3.1727459000000001E-3</v>
      </c>
      <c r="Q942">
        <v>3.4935901E-3</v>
      </c>
      <c r="R942">
        <v>3.7271145999999999E-3</v>
      </c>
      <c r="S942">
        <v>3.9294632999999999E-3</v>
      </c>
      <c r="T942">
        <v>4.1477731E-3</v>
      </c>
      <c r="U942">
        <v>4.3785033999999999E-3</v>
      </c>
      <c r="V942">
        <v>4.6226819999999899E-3</v>
      </c>
      <c r="W942">
        <v>4.8649723000000001E-3</v>
      </c>
      <c r="X942">
        <v>5.0913549000000001E-3</v>
      </c>
      <c r="Y942">
        <v>5.2875943999999998E-3</v>
      </c>
      <c r="Z942" s="142" t="s">
        <v>1675</v>
      </c>
    </row>
    <row r="943" spans="1:26">
      <c r="A943" t="s">
        <v>1311</v>
      </c>
      <c r="B943" t="s">
        <v>1278</v>
      </c>
      <c r="C943" t="s">
        <v>1378</v>
      </c>
      <c r="D943" t="s">
        <v>1680</v>
      </c>
      <c r="E943">
        <v>4.8806089999999898E-3</v>
      </c>
      <c r="F943">
        <v>5.5045199999999997E-3</v>
      </c>
      <c r="G943">
        <v>6.475115E-3</v>
      </c>
      <c r="H943">
        <v>6.3198450000000002E-3</v>
      </c>
      <c r="I943">
        <v>3.0991650000000001E-3</v>
      </c>
      <c r="J943">
        <v>3.46007E-3</v>
      </c>
      <c r="K943">
        <v>3.8787600000000002E-3</v>
      </c>
      <c r="L943">
        <v>4.1571799999999999E-3</v>
      </c>
      <c r="M943">
        <v>4.4799599999999998E-3</v>
      </c>
      <c r="N943">
        <v>4.7766700000000002E-3</v>
      </c>
      <c r="O943">
        <v>5.0301199999999999E-3</v>
      </c>
      <c r="P943">
        <v>5.2046100000000001E-3</v>
      </c>
      <c r="Q943">
        <v>5.32242999999999E-3</v>
      </c>
      <c r="R943">
        <v>5.3610400000000001E-3</v>
      </c>
      <c r="S943">
        <v>5.3889000000000003E-3</v>
      </c>
      <c r="T943">
        <v>5.44714999999999E-3</v>
      </c>
      <c r="U943">
        <v>5.5347699999999996E-3</v>
      </c>
      <c r="V943">
        <v>5.65316E-3</v>
      </c>
      <c r="W943">
        <v>5.78613999999999E-3</v>
      </c>
      <c r="X943">
        <v>5.9172019999999999E-3</v>
      </c>
      <c r="Y943">
        <v>6.0309589999999998E-3</v>
      </c>
      <c r="Z943" s="142" t="s">
        <v>1675</v>
      </c>
    </row>
    <row r="944" spans="1:26">
      <c r="A944" t="s">
        <v>1311</v>
      </c>
      <c r="B944" t="s">
        <v>1278</v>
      </c>
      <c r="C944" t="s">
        <v>1378</v>
      </c>
      <c r="D944" t="s">
        <v>1679</v>
      </c>
      <c r="E944">
        <v>6.2390599999999997E-2</v>
      </c>
      <c r="F944">
        <v>8.6070399999999894E-2</v>
      </c>
      <c r="G944">
        <v>0.1138319</v>
      </c>
      <c r="H944">
        <v>0.13665379999999999</v>
      </c>
      <c r="I944">
        <v>0.10274220000000001</v>
      </c>
      <c r="J944">
        <v>0.11697199999999899</v>
      </c>
      <c r="K944">
        <v>0.13326749999999901</v>
      </c>
      <c r="L944">
        <v>0.1422484</v>
      </c>
      <c r="M944">
        <v>0.15239520000000001</v>
      </c>
      <c r="N944">
        <v>0.15941830000000001</v>
      </c>
      <c r="O944">
        <v>0.16241919999999899</v>
      </c>
      <c r="P944">
        <v>0.1605461</v>
      </c>
      <c r="Q944">
        <v>0.15548480000000001</v>
      </c>
      <c r="R944">
        <v>0.14737749999999999</v>
      </c>
      <c r="S944">
        <v>0.13902319999999899</v>
      </c>
      <c r="T944">
        <v>0.13153409999999999</v>
      </c>
      <c r="U944">
        <v>0.124963</v>
      </c>
      <c r="V944">
        <v>0.1193014</v>
      </c>
      <c r="W944">
        <v>0.1141943</v>
      </c>
      <c r="X944">
        <v>0.1093191</v>
      </c>
      <c r="Y944">
        <v>0.1044399</v>
      </c>
      <c r="Z944" s="142" t="s">
        <v>1675</v>
      </c>
    </row>
    <row r="945" spans="1:26">
      <c r="A945" t="s">
        <v>1311</v>
      </c>
      <c r="B945" t="s">
        <v>1278</v>
      </c>
      <c r="C945" t="s">
        <v>1378</v>
      </c>
      <c r="D945" t="s">
        <v>1678</v>
      </c>
      <c r="E945" s="625">
        <v>5.4418079999999996E-4</v>
      </c>
      <c r="F945" s="625">
        <v>7.0764860000000005E-4</v>
      </c>
      <c r="G945" s="625">
        <v>9.0099829999999996E-4</v>
      </c>
      <c r="H945">
        <v>1.0454296999999899E-3</v>
      </c>
      <c r="I945" s="625">
        <v>6.9766190000000001E-4</v>
      </c>
      <c r="J945" s="625">
        <v>7.5119599999999998E-4</v>
      </c>
      <c r="K945" s="625">
        <v>7.9455200000000002E-4</v>
      </c>
      <c r="L945" s="625">
        <v>8.0351499999999998E-4</v>
      </c>
      <c r="M945" s="625">
        <v>7.99867E-4</v>
      </c>
      <c r="N945" s="625">
        <v>7.7930199999999995E-4</v>
      </c>
      <c r="O945" s="625">
        <v>7.6035800000000004E-4</v>
      </c>
      <c r="P945" s="625">
        <v>7.3685299999999999E-4</v>
      </c>
      <c r="Q945" s="625">
        <v>7.0946599999999996E-4</v>
      </c>
      <c r="R945" s="625">
        <v>6.7778700000000001E-4</v>
      </c>
      <c r="S945" s="625">
        <v>6.4890599999999998E-4</v>
      </c>
      <c r="T945" s="625">
        <v>6.2469000000000001E-4</v>
      </c>
      <c r="U945" s="625">
        <v>6.0552499999999999E-4</v>
      </c>
      <c r="V945" s="625">
        <v>5.9158699999999997E-4</v>
      </c>
      <c r="W945" s="625">
        <v>5.8158699999999995E-4</v>
      </c>
      <c r="X945" s="625">
        <v>5.7391699999999996E-4</v>
      </c>
      <c r="Y945" s="625">
        <v>5.6727800000000005E-4</v>
      </c>
      <c r="Z945" s="142" t="s">
        <v>1675</v>
      </c>
    </row>
    <row r="946" spans="1:26">
      <c r="A946" t="s">
        <v>1311</v>
      </c>
      <c r="B946" t="s">
        <v>1278</v>
      </c>
      <c r="C946" t="s">
        <v>1378</v>
      </c>
      <c r="D946" t="s">
        <v>1676</v>
      </c>
      <c r="E946">
        <v>9.1241800000000008E-3</v>
      </c>
      <c r="F946">
        <v>2.6784599999999902E-3</v>
      </c>
      <c r="G946">
        <v>3.4189699999999999E-3</v>
      </c>
      <c r="H946">
        <v>4.5047899999999998E-3</v>
      </c>
      <c r="I946">
        <v>3.9384744000000001E-3</v>
      </c>
      <c r="J946">
        <v>5.0993699999999998E-3</v>
      </c>
      <c r="K946">
        <v>6.6851039999999999E-3</v>
      </c>
      <c r="L946">
        <v>7.77233E-3</v>
      </c>
      <c r="M946">
        <v>9.1973751999999999E-3</v>
      </c>
      <c r="N946">
        <v>1.0441357199999999E-2</v>
      </c>
      <c r="O946">
        <v>1.13350641E-2</v>
      </c>
      <c r="P946">
        <v>1.17227246E-2</v>
      </c>
      <c r="Q946">
        <v>1.1757741299999999E-2</v>
      </c>
      <c r="R946">
        <v>1.1435477899999999E-2</v>
      </c>
      <c r="S946">
        <v>1.10277795999999E-2</v>
      </c>
      <c r="T946">
        <v>1.0674602599999999E-2</v>
      </c>
      <c r="U946">
        <v>1.03742450999999E-2</v>
      </c>
      <c r="V946">
        <v>1.0124722900000001E-2</v>
      </c>
      <c r="W946">
        <v>9.8889235000000006E-3</v>
      </c>
      <c r="X946">
        <v>9.6380910999999993E-3</v>
      </c>
      <c r="Y946">
        <v>9.3492990000000002E-3</v>
      </c>
      <c r="Z946" s="142" t="s">
        <v>1675</v>
      </c>
    </row>
    <row r="947" spans="1:26">
      <c r="A947" t="s">
        <v>1311</v>
      </c>
      <c r="B947" t="s">
        <v>1278</v>
      </c>
      <c r="C947" t="s">
        <v>1377</v>
      </c>
      <c r="D947" t="s">
        <v>1690</v>
      </c>
      <c r="E947" s="625">
        <v>1.25213E-4</v>
      </c>
      <c r="F947">
        <v>4.4233500000000004E-3</v>
      </c>
      <c r="G947">
        <v>1.0304000000000001E-2</v>
      </c>
      <c r="H947">
        <v>1.0743600000000001E-2</v>
      </c>
      <c r="I947">
        <v>7.6905699999999999E-3</v>
      </c>
      <c r="J947">
        <v>7.0640700000000004E-3</v>
      </c>
      <c r="K947">
        <v>5.8035400000000003E-3</v>
      </c>
      <c r="L947">
        <v>5.4607099999999997E-3</v>
      </c>
      <c r="M947">
        <v>4.3858100000000004E-3</v>
      </c>
      <c r="N947">
        <v>3.98527E-3</v>
      </c>
      <c r="O947">
        <v>3.81329E-3</v>
      </c>
      <c r="P947">
        <v>3.75143E-3</v>
      </c>
      <c r="Q947">
        <v>3.6523100000000002E-3</v>
      </c>
      <c r="R947">
        <v>3.4890199999999998E-3</v>
      </c>
      <c r="S947">
        <v>3.2493000000000001E-3</v>
      </c>
      <c r="T947">
        <v>2.9957400000000002E-3</v>
      </c>
      <c r="U947">
        <v>2.74231E-3</v>
      </c>
      <c r="V947">
        <v>2.4994800000000001E-3</v>
      </c>
      <c r="W947">
        <v>2.2737500000000002E-3</v>
      </c>
      <c r="X947">
        <v>2.0658999999999999E-3</v>
      </c>
      <c r="Y947">
        <v>1.8775899999999999E-3</v>
      </c>
      <c r="Z947" s="142" t="s">
        <v>1675</v>
      </c>
    </row>
    <row r="948" spans="1:26">
      <c r="A948" t="s">
        <v>1311</v>
      </c>
      <c r="B948" t="s">
        <v>1278</v>
      </c>
      <c r="C948" t="s">
        <v>1377</v>
      </c>
      <c r="D948" t="s">
        <v>1689</v>
      </c>
      <c r="E948" s="625">
        <v>9.6516500000000003E-4</v>
      </c>
      <c r="F948">
        <v>2.1540629999999999E-3</v>
      </c>
      <c r="G948">
        <v>2.0912989E-3</v>
      </c>
      <c r="H948">
        <v>2.5250124999999998E-3</v>
      </c>
      <c r="I948">
        <v>3.8324389E-3</v>
      </c>
      <c r="J948">
        <v>3.828471E-3</v>
      </c>
      <c r="K948">
        <v>3.4900309000000002E-3</v>
      </c>
      <c r="L948">
        <v>3.6192506999999999E-3</v>
      </c>
      <c r="M948">
        <v>3.1963213999999999E-3</v>
      </c>
      <c r="N948">
        <v>3.1911957999999998E-3</v>
      </c>
      <c r="O948">
        <v>3.3558299000000002E-3</v>
      </c>
      <c r="P948">
        <v>3.6290668000000001E-3</v>
      </c>
      <c r="Q948">
        <v>3.8819371999999999E-3</v>
      </c>
      <c r="R948">
        <v>4.0700171E-3</v>
      </c>
      <c r="S948">
        <v>4.1458153000000003E-3</v>
      </c>
      <c r="T948">
        <v>4.1700896999999999E-3</v>
      </c>
      <c r="U948">
        <v>4.1482081000000001E-3</v>
      </c>
      <c r="V948">
        <v>4.0919175999999998E-3</v>
      </c>
      <c r="W948">
        <v>4.0125257000000001E-3</v>
      </c>
      <c r="X948">
        <v>3.9160625000000003E-3</v>
      </c>
      <c r="Y948">
        <v>3.8116084999999999E-3</v>
      </c>
      <c r="Z948" s="142" t="s">
        <v>1675</v>
      </c>
    </row>
    <row r="949" spans="1:26">
      <c r="A949" t="s">
        <v>1311</v>
      </c>
      <c r="B949" t="s">
        <v>1278</v>
      </c>
      <c r="C949" t="s">
        <v>1377</v>
      </c>
      <c r="D949" t="s">
        <v>1688</v>
      </c>
      <c r="E949">
        <v>7.9277899999999998E-2</v>
      </c>
      <c r="F949">
        <v>0.14777451498999999</v>
      </c>
      <c r="G949">
        <v>0.14652280410999999</v>
      </c>
      <c r="H949">
        <v>0.15841781569999999</v>
      </c>
      <c r="I949">
        <v>0.17255041199999999</v>
      </c>
      <c r="J949">
        <v>0.1584968454</v>
      </c>
      <c r="K949">
        <v>0.13021546840000001</v>
      </c>
      <c r="L949">
        <v>0.1225251566</v>
      </c>
      <c r="M949">
        <v>9.8408365599999895E-2</v>
      </c>
      <c r="N949">
        <v>8.9422439399999998E-2</v>
      </c>
      <c r="O949">
        <v>8.5564911100000002E-2</v>
      </c>
      <c r="P949">
        <v>8.41785387E-2</v>
      </c>
      <c r="Q949">
        <v>8.1956028200000003E-2</v>
      </c>
      <c r="R949">
        <v>7.8293488800000005E-2</v>
      </c>
      <c r="S949">
        <v>7.2915915999999997E-2</v>
      </c>
      <c r="T949">
        <v>6.72275133E-2</v>
      </c>
      <c r="U949">
        <v>6.1541725899999997E-2</v>
      </c>
      <c r="V949">
        <v>5.6093590800000002E-2</v>
      </c>
      <c r="W949">
        <v>5.1029168600000001E-2</v>
      </c>
      <c r="X949">
        <v>4.6365674900000001E-2</v>
      </c>
      <c r="Y949">
        <v>4.2140633599999998E-2</v>
      </c>
      <c r="Z949" s="142" t="s">
        <v>1675</v>
      </c>
    </row>
    <row r="950" spans="1:26">
      <c r="A950" t="s">
        <v>1311</v>
      </c>
      <c r="B950" t="s">
        <v>1278</v>
      </c>
      <c r="C950" t="s">
        <v>1377</v>
      </c>
      <c r="D950" t="s">
        <v>1682</v>
      </c>
      <c r="E950" s="625">
        <v>6.2576699999999995E-4</v>
      </c>
      <c r="F950" s="625">
        <v>5.3844799999999996E-4</v>
      </c>
      <c r="G950" s="625">
        <v>8.1844399999999999E-4</v>
      </c>
      <c r="H950" s="625">
        <v>8.6864099999999997E-4</v>
      </c>
      <c r="I950">
        <v>1.04969E-3</v>
      </c>
      <c r="J950">
        <v>1.04809E-3</v>
      </c>
      <c r="K950" s="625">
        <v>9.5539900000000001E-4</v>
      </c>
      <c r="L950" s="625">
        <v>9.9072900000000009E-4</v>
      </c>
      <c r="M950" s="625">
        <v>8.7492500000000003E-4</v>
      </c>
      <c r="N950" s="625">
        <v>8.7348700000000005E-4</v>
      </c>
      <c r="O950" s="625">
        <v>9.1850500000000002E-4</v>
      </c>
      <c r="P950" s="625">
        <v>9.93264E-4</v>
      </c>
      <c r="Q950">
        <v>1.0624600000000001E-3</v>
      </c>
      <c r="R950">
        <v>1.1139399999999999E-3</v>
      </c>
      <c r="S950">
        <v>1.13469E-3</v>
      </c>
      <c r="T950">
        <v>1.14134E-3</v>
      </c>
      <c r="U950">
        <v>1.13535E-3</v>
      </c>
      <c r="V950">
        <v>1.1199300000000001E-3</v>
      </c>
      <c r="W950">
        <v>1.09819E-3</v>
      </c>
      <c r="X950">
        <v>1.0717700000000001E-3</v>
      </c>
      <c r="Y950">
        <v>1.0431699999999999E-3</v>
      </c>
      <c r="Z950" s="142" t="s">
        <v>1675</v>
      </c>
    </row>
    <row r="951" spans="1:26">
      <c r="A951" t="s">
        <v>1311</v>
      </c>
      <c r="B951" t="s">
        <v>1278</v>
      </c>
      <c r="C951" t="s">
        <v>1377</v>
      </c>
      <c r="D951" t="s">
        <v>1681</v>
      </c>
      <c r="E951" s="625">
        <v>1.14772E-4</v>
      </c>
      <c r="F951" s="625">
        <v>3.9496232500000002E-5</v>
      </c>
      <c r="G951" s="625">
        <v>6.4037511699999996E-5</v>
      </c>
      <c r="H951" s="625">
        <v>9.2845773999999993E-5</v>
      </c>
      <c r="I951" s="625">
        <v>1.6296400700000001E-4</v>
      </c>
      <c r="J951" s="625">
        <v>1.6274267700000001E-4</v>
      </c>
      <c r="K951" s="625">
        <v>1.48352016E-4</v>
      </c>
      <c r="L951" s="625">
        <v>1.5384034299999999E-4</v>
      </c>
      <c r="M951" s="625">
        <v>1.3585926699999999E-4</v>
      </c>
      <c r="N951" s="625">
        <v>1.3563858999999999E-4</v>
      </c>
      <c r="O951" s="625">
        <v>1.4263119999999901E-4</v>
      </c>
      <c r="P951" s="625">
        <v>1.5424097499999999E-4</v>
      </c>
      <c r="Q951" s="625">
        <v>1.6498727800000001E-4</v>
      </c>
      <c r="R951" s="625">
        <v>1.7298168899999999E-4</v>
      </c>
      <c r="S951" s="625">
        <v>1.76203549E-4</v>
      </c>
      <c r="T951" s="625">
        <v>1.7723629199999999E-4</v>
      </c>
      <c r="U951" s="625">
        <v>1.7630572799999999E-4</v>
      </c>
      <c r="V951" s="625">
        <v>1.7391251699999999E-4</v>
      </c>
      <c r="W951" s="625">
        <v>1.70536746E-4</v>
      </c>
      <c r="X951" s="625">
        <v>1.6643469600000001E-4</v>
      </c>
      <c r="Y951" s="625">
        <v>1.6199379300000001E-4</v>
      </c>
      <c r="Z951" s="142" t="s">
        <v>1675</v>
      </c>
    </row>
    <row r="952" spans="1:26">
      <c r="A952" t="s">
        <v>1311</v>
      </c>
      <c r="B952" t="s">
        <v>1278</v>
      </c>
      <c r="C952" t="s">
        <v>1377</v>
      </c>
      <c r="D952" t="s">
        <v>1680</v>
      </c>
      <c r="E952">
        <v>9.6440799999999993E-3</v>
      </c>
      <c r="F952">
        <v>1.9210165099999999E-2</v>
      </c>
      <c r="G952">
        <v>1.7988432200000001E-2</v>
      </c>
      <c r="H952">
        <v>1.8334874099999999E-2</v>
      </c>
      <c r="I952">
        <v>1.97370171E-2</v>
      </c>
      <c r="J952">
        <v>1.8141292E-2</v>
      </c>
      <c r="K952">
        <v>1.49114717E-2</v>
      </c>
      <c r="L952">
        <v>1.4037880799999999E-2</v>
      </c>
      <c r="M952">
        <v>1.1280890300000001E-2</v>
      </c>
      <c r="N952">
        <v>1.02569239999999E-2</v>
      </c>
      <c r="O952">
        <v>9.8210012999999999E-3</v>
      </c>
      <c r="P952">
        <v>9.6688179999999992E-3</v>
      </c>
      <c r="Q952">
        <v>9.4207114999999998E-3</v>
      </c>
      <c r="R952">
        <v>9.0070085000000001E-3</v>
      </c>
      <c r="S952">
        <v>8.3954465000000006E-3</v>
      </c>
      <c r="T952">
        <v>7.7474561999999999E-3</v>
      </c>
      <c r="U952">
        <v>7.0989416000000003E-3</v>
      </c>
      <c r="V952">
        <v>6.4768795999999998E-3</v>
      </c>
      <c r="W952">
        <v>5.8981538999999996E-3</v>
      </c>
      <c r="X952">
        <v>5.3648356999999999E-3</v>
      </c>
      <c r="Y952">
        <v>4.8812825000000004E-3</v>
      </c>
      <c r="Z952" s="142" t="s">
        <v>1675</v>
      </c>
    </row>
    <row r="953" spans="1:26">
      <c r="A953" t="s">
        <v>1311</v>
      </c>
      <c r="B953" t="s">
        <v>1278</v>
      </c>
      <c r="C953" t="s">
        <v>1377</v>
      </c>
      <c r="D953" t="s">
        <v>1679</v>
      </c>
      <c r="E953">
        <v>8.7455599999999994E-2</v>
      </c>
      <c r="F953">
        <v>0.10007668315</v>
      </c>
      <c r="G953">
        <v>0.1236796471</v>
      </c>
      <c r="H953">
        <v>0.14079891589999999</v>
      </c>
      <c r="I953">
        <v>0.12350582409999999</v>
      </c>
      <c r="J953">
        <v>0.113446923799999</v>
      </c>
      <c r="K953">
        <v>9.3204467299999996E-2</v>
      </c>
      <c r="L953">
        <v>8.7699795400000002E-2</v>
      </c>
      <c r="M953">
        <v>7.0437921200000003E-2</v>
      </c>
      <c r="N953">
        <v>6.40060779E-2</v>
      </c>
      <c r="O953">
        <v>6.1245046599999999E-2</v>
      </c>
      <c r="P953">
        <v>6.0252865199999998E-2</v>
      </c>
      <c r="Q953">
        <v>5.8662077799999997E-2</v>
      </c>
      <c r="R953">
        <v>5.6040637999999997E-2</v>
      </c>
      <c r="S953">
        <v>5.2191489000000001E-2</v>
      </c>
      <c r="T953">
        <v>4.8119963699999997E-2</v>
      </c>
      <c r="U953">
        <v>4.4050296699999998E-2</v>
      </c>
      <c r="V953">
        <v>4.01507163E-2</v>
      </c>
      <c r="W953">
        <v>3.6525769100000001E-2</v>
      </c>
      <c r="X953">
        <v>3.3187767E-2</v>
      </c>
      <c r="Y953">
        <v>3.01636284999999E-2</v>
      </c>
      <c r="Z953" s="142" t="s">
        <v>1675</v>
      </c>
    </row>
    <row r="954" spans="1:26">
      <c r="A954" t="s">
        <v>1311</v>
      </c>
      <c r="B954" t="s">
        <v>1278</v>
      </c>
      <c r="C954" t="s">
        <v>1377</v>
      </c>
      <c r="D954" t="s">
        <v>1678</v>
      </c>
      <c r="E954" s="625">
        <v>2.94633E-5</v>
      </c>
      <c r="F954" s="625">
        <v>8.4324499999999995E-4</v>
      </c>
      <c r="G954">
        <v>1.9324399999999999E-3</v>
      </c>
      <c r="H954">
        <v>2.34928E-3</v>
      </c>
      <c r="I954">
        <v>1.6397E-3</v>
      </c>
      <c r="J954">
        <v>1.5061300000000001E-3</v>
      </c>
      <c r="K954">
        <v>1.23737E-3</v>
      </c>
      <c r="L954">
        <v>1.16428E-3</v>
      </c>
      <c r="M954" s="625">
        <v>9.3509699999999997E-4</v>
      </c>
      <c r="N954" s="625">
        <v>8.4969699999999995E-4</v>
      </c>
      <c r="O954" s="625">
        <v>8.1302900000000005E-4</v>
      </c>
      <c r="P954" s="625">
        <v>8.5802700000000003E-4</v>
      </c>
      <c r="Q954" s="625">
        <v>9.1780500000000005E-4</v>
      </c>
      <c r="R954" s="625">
        <v>9.6227400000000005E-4</v>
      </c>
      <c r="S954" s="625">
        <v>9.8020000000000008E-4</v>
      </c>
      <c r="T954" s="625">
        <v>9.859440000000001E-4</v>
      </c>
      <c r="U954" s="625">
        <v>9.8076700000000001E-4</v>
      </c>
      <c r="V954" s="625">
        <v>9.6745000000000002E-4</v>
      </c>
      <c r="W954" s="625">
        <v>9.4866700000000004E-4</v>
      </c>
      <c r="X954" s="625">
        <v>9.2584399999999999E-4</v>
      </c>
      <c r="Y954" s="625">
        <v>9.01138E-4</v>
      </c>
      <c r="Z954" s="142" t="s">
        <v>1675</v>
      </c>
    </row>
    <row r="955" spans="1:26">
      <c r="A955" t="s">
        <v>1311</v>
      </c>
      <c r="B955" t="s">
        <v>1278</v>
      </c>
      <c r="C955" t="s">
        <v>1377</v>
      </c>
      <c r="D955" t="s">
        <v>1676</v>
      </c>
      <c r="E955">
        <v>8.3495700000000006E-3</v>
      </c>
      <c r="F955">
        <v>2.5640880602999898E-3</v>
      </c>
      <c r="G955">
        <v>2.5361166857E-3</v>
      </c>
      <c r="H955">
        <v>4.0760043114999997E-3</v>
      </c>
      <c r="I955" s="625">
        <v>8.505295265E-4</v>
      </c>
      <c r="J955" s="625">
        <v>7.8125950400000001E-4</v>
      </c>
      <c r="K955" s="625">
        <v>6.4185987949999903E-4</v>
      </c>
      <c r="L955" s="625">
        <v>6.0395318999999995E-4</v>
      </c>
      <c r="M955" s="625">
        <v>4.8507797270000002E-4</v>
      </c>
      <c r="N955" s="625">
        <v>4.4078643530000002E-4</v>
      </c>
      <c r="O955" s="625">
        <v>4.217738946E-4</v>
      </c>
      <c r="P955" s="625">
        <v>4.1494220899999999E-4</v>
      </c>
      <c r="Q955" s="625">
        <v>4.0398866E-4</v>
      </c>
      <c r="R955" s="625">
        <v>3.8593704900000001E-4</v>
      </c>
      <c r="S955" s="625">
        <v>3.59431098E-4</v>
      </c>
      <c r="T955" s="625">
        <v>3.31392708E-4</v>
      </c>
      <c r="U955" s="625">
        <v>3.0336716099999998E-4</v>
      </c>
      <c r="V955" s="625">
        <v>2.7651268799999999E-4</v>
      </c>
      <c r="W955" s="625">
        <v>2.5154966999999998E-4</v>
      </c>
      <c r="X955" s="625">
        <v>2.2856220499999999E-4</v>
      </c>
      <c r="Y955" s="625">
        <v>2.07736441E-4</v>
      </c>
      <c r="Z955" s="142" t="s">
        <v>1675</v>
      </c>
    </row>
    <row r="956" spans="1:26">
      <c r="A956" t="s">
        <v>1311</v>
      </c>
      <c r="B956" t="s">
        <v>1278</v>
      </c>
      <c r="C956" t="s">
        <v>1376</v>
      </c>
      <c r="D956" t="s">
        <v>1690</v>
      </c>
      <c r="E956" s="625">
        <v>1.8484299999999999E-4</v>
      </c>
      <c r="F956">
        <v>4.86566E-3</v>
      </c>
      <c r="G956">
        <v>1.13534E-2</v>
      </c>
      <c r="H956">
        <v>1.12944E-2</v>
      </c>
      <c r="I956">
        <v>8.0145600000000004E-3</v>
      </c>
      <c r="J956">
        <v>6.9304199999999996E-3</v>
      </c>
      <c r="K956">
        <v>5.2508499999999996E-3</v>
      </c>
      <c r="L956">
        <v>4.1984099999999996E-3</v>
      </c>
      <c r="M956">
        <v>3.3017900000000002E-3</v>
      </c>
      <c r="N956">
        <v>2.5143499999999998E-3</v>
      </c>
      <c r="O956">
        <v>1.88364E-3</v>
      </c>
      <c r="P956">
        <v>1.46539E-3</v>
      </c>
      <c r="Q956">
        <v>1.1514299999999999E-3</v>
      </c>
      <c r="R956" s="625">
        <v>9.1020499999999998E-4</v>
      </c>
      <c r="S956" s="625">
        <v>7.3992999999999997E-4</v>
      </c>
      <c r="T956" s="625">
        <v>6.0201000000000005E-4</v>
      </c>
      <c r="U956" s="625">
        <v>4.9301100000000001E-4</v>
      </c>
      <c r="V956" s="625">
        <v>4.0406200000000001E-4</v>
      </c>
      <c r="W956" s="625">
        <v>3.3450100000000001E-4</v>
      </c>
      <c r="X956" s="625">
        <v>2.7653200000000001E-4</v>
      </c>
      <c r="Y956" s="625">
        <v>2.3961100000000001E-4</v>
      </c>
      <c r="Z956" s="142" t="s">
        <v>1675</v>
      </c>
    </row>
    <row r="957" spans="1:26">
      <c r="A957" t="s">
        <v>1311</v>
      </c>
      <c r="B957" t="s">
        <v>1278</v>
      </c>
      <c r="C957" t="s">
        <v>1376</v>
      </c>
      <c r="D957" t="s">
        <v>1689</v>
      </c>
      <c r="E957">
        <v>1.15853E-2</v>
      </c>
      <c r="F957">
        <v>1.3087076729999999E-2</v>
      </c>
      <c r="G957">
        <v>1.3815012119999999E-2</v>
      </c>
      <c r="H957">
        <v>1.456118419E-2</v>
      </c>
      <c r="I957">
        <v>1.4782886699999999E-2</v>
      </c>
      <c r="J957">
        <v>1.3897997400000001E-2</v>
      </c>
      <c r="K957">
        <v>1.1685111E-2</v>
      </c>
      <c r="L957">
        <v>1.0298419200000001E-2</v>
      </c>
      <c r="M957">
        <v>8.9071393000000002E-3</v>
      </c>
      <c r="N957">
        <v>7.4541065E-3</v>
      </c>
      <c r="O957">
        <v>6.1389078999999997E-3</v>
      </c>
      <c r="P957">
        <v>5.2503814999999999E-3</v>
      </c>
      <c r="Q957">
        <v>4.5329177099999998E-3</v>
      </c>
      <c r="R957">
        <v>3.9326112899999996E-3</v>
      </c>
      <c r="S957">
        <v>3.4965227299999999E-3</v>
      </c>
      <c r="T957">
        <v>3.1035425599999999E-3</v>
      </c>
      <c r="U957">
        <v>2.7619422099999999E-3</v>
      </c>
      <c r="V957">
        <v>2.4499027999999902E-3</v>
      </c>
      <c r="W957">
        <v>2.1863835899999999E-3</v>
      </c>
      <c r="X957">
        <v>1.94168708E-3</v>
      </c>
      <c r="Y957">
        <v>1.80195843E-3</v>
      </c>
      <c r="Z957" s="142" t="s">
        <v>1675</v>
      </c>
    </row>
    <row r="958" spans="1:26">
      <c r="A958" t="s">
        <v>1311</v>
      </c>
      <c r="B958" t="s">
        <v>1278</v>
      </c>
      <c r="C958" t="s">
        <v>1376</v>
      </c>
      <c r="D958" t="s">
        <v>1688</v>
      </c>
      <c r="E958">
        <v>1.07657</v>
      </c>
      <c r="F958">
        <v>1.2619936336099999</v>
      </c>
      <c r="G958">
        <v>1.2014354680499999</v>
      </c>
      <c r="H958">
        <v>1.2591577054300001</v>
      </c>
      <c r="I958">
        <v>1.14124859574</v>
      </c>
      <c r="J958">
        <v>0.98687485591000002</v>
      </c>
      <c r="K958">
        <v>0.74770955363000002</v>
      </c>
      <c r="L958">
        <v>0.59784671648999999</v>
      </c>
      <c r="M958">
        <v>0.47017081045999998</v>
      </c>
      <c r="N958">
        <v>0.35804358137999998</v>
      </c>
      <c r="O958">
        <v>0.26823244949999903</v>
      </c>
      <c r="P958">
        <v>0.20867463080999901</v>
      </c>
      <c r="Q958">
        <v>0.16396764205</v>
      </c>
      <c r="R958">
        <v>0.12961655733999999</v>
      </c>
      <c r="S958">
        <v>0.10536867438</v>
      </c>
      <c r="T958">
        <v>8.5728846639999995E-2</v>
      </c>
      <c r="U958">
        <v>7.020722217E-2</v>
      </c>
      <c r="V958">
        <v>5.7540776679999898E-2</v>
      </c>
      <c r="W958">
        <v>4.7635287810000003E-2</v>
      </c>
      <c r="X958">
        <v>3.938054018E-2</v>
      </c>
      <c r="Y958">
        <v>3.4123031710000001E-2</v>
      </c>
      <c r="Z958" s="142" t="s">
        <v>1675</v>
      </c>
    </row>
    <row r="959" spans="1:26">
      <c r="A959" t="s">
        <v>1311</v>
      </c>
      <c r="B959" t="s">
        <v>1278</v>
      </c>
      <c r="C959" t="s">
        <v>1376</v>
      </c>
      <c r="D959" t="s">
        <v>1682</v>
      </c>
      <c r="E959" s="625">
        <v>8.1641500000000002E-4</v>
      </c>
      <c r="F959" s="625">
        <v>7.0177499999999997E-4</v>
      </c>
      <c r="G959" s="625">
        <v>9.2440199999999995E-4</v>
      </c>
      <c r="H959" s="625">
        <v>9.39878E-4</v>
      </c>
      <c r="I959">
        <v>1.14324E-3</v>
      </c>
      <c r="J959">
        <v>1.07463E-3</v>
      </c>
      <c r="K959" s="625">
        <v>9.0339200000000004E-4</v>
      </c>
      <c r="L959" s="625">
        <v>7.9606100000000003E-4</v>
      </c>
      <c r="M959" s="625">
        <v>6.8837499999999997E-4</v>
      </c>
      <c r="N959" s="625">
        <v>5.75944E-4</v>
      </c>
      <c r="O959" s="625">
        <v>4.7417100000000001E-4</v>
      </c>
      <c r="P959" s="625">
        <v>4.0548599999999999E-4</v>
      </c>
      <c r="Q959" s="625">
        <v>3.5005799999999999E-4</v>
      </c>
      <c r="R959" s="625">
        <v>3.03706E-4</v>
      </c>
      <c r="S959" s="625">
        <v>2.7004299999999998E-4</v>
      </c>
      <c r="T959" s="625">
        <v>2.3970099999999999E-4</v>
      </c>
      <c r="U959" s="625">
        <v>2.1331599999999999E-4</v>
      </c>
      <c r="V959" s="625">
        <v>1.89211E-4</v>
      </c>
      <c r="W959" s="625">
        <v>1.6884499999999999E-4</v>
      </c>
      <c r="X959" s="625">
        <v>1.49932E-4</v>
      </c>
      <c r="Y959" s="625">
        <v>1.3912899999999999E-4</v>
      </c>
      <c r="Z959" s="142" t="s">
        <v>1675</v>
      </c>
    </row>
    <row r="960" spans="1:26">
      <c r="A960" t="s">
        <v>1311</v>
      </c>
      <c r="B960" t="s">
        <v>1278</v>
      </c>
      <c r="C960" t="s">
        <v>1376</v>
      </c>
      <c r="D960" t="s">
        <v>1681</v>
      </c>
      <c r="E960" s="625">
        <v>4.4508699999999999E-4</v>
      </c>
      <c r="F960">
        <v>1.7064431080999901E-3</v>
      </c>
      <c r="G960">
        <v>2.8225315966E-3</v>
      </c>
      <c r="H960">
        <v>4.1176870805E-3</v>
      </c>
      <c r="I960">
        <v>5.1920439369999996E-3</v>
      </c>
      <c r="J960">
        <v>4.880486505E-3</v>
      </c>
      <c r="K960">
        <v>4.102831092E-3</v>
      </c>
      <c r="L960">
        <v>3.615404008E-3</v>
      </c>
      <c r="M960">
        <v>3.1263556910000002E-3</v>
      </c>
      <c r="N960">
        <v>2.6157615890000001E-3</v>
      </c>
      <c r="O960">
        <v>2.1535692270000001E-3</v>
      </c>
      <c r="P960">
        <v>1.8416245659999999E-3</v>
      </c>
      <c r="Q960">
        <v>1.589886858E-3</v>
      </c>
      <c r="R960">
        <v>1.3793674330000001E-3</v>
      </c>
      <c r="S960">
        <v>1.2264716199999999E-3</v>
      </c>
      <c r="T960">
        <v>1.0886685872000001E-3</v>
      </c>
      <c r="U960" s="625">
        <v>9.6883319469999896E-4</v>
      </c>
      <c r="V960" s="625">
        <v>8.5935221659999995E-4</v>
      </c>
      <c r="W960" s="625">
        <v>7.6685704349999996E-4</v>
      </c>
      <c r="X960" s="625">
        <v>6.8096160870000002E-4</v>
      </c>
      <c r="Y960" s="625">
        <v>6.3189866619999999E-4</v>
      </c>
      <c r="Z960" s="142" t="s">
        <v>1675</v>
      </c>
    </row>
    <row r="961" spans="1:26">
      <c r="A961" t="s">
        <v>1311</v>
      </c>
      <c r="B961" t="s">
        <v>1278</v>
      </c>
      <c r="C961" t="s">
        <v>1376</v>
      </c>
      <c r="D961" t="s">
        <v>1680</v>
      </c>
      <c r="E961">
        <v>0.34127000000000002</v>
      </c>
      <c r="F961">
        <v>0.27109725060000001</v>
      </c>
      <c r="G961">
        <v>0.2365221119</v>
      </c>
      <c r="H961">
        <v>0.1928116372</v>
      </c>
      <c r="I961">
        <v>0.16031082760000001</v>
      </c>
      <c r="J961">
        <v>0.1386365199</v>
      </c>
      <c r="K961">
        <v>0.1050481545</v>
      </c>
      <c r="L961">
        <v>8.4002090099999996E-2</v>
      </c>
      <c r="M961">
        <v>6.6072214599999998E-2</v>
      </c>
      <c r="N961">
        <v>5.0324379799999999E-2</v>
      </c>
      <c r="O961">
        <v>3.7710984099999997E-2</v>
      </c>
      <c r="P961">
        <v>2.9343286E-2</v>
      </c>
      <c r="Q961">
        <v>2.30605197E-2</v>
      </c>
      <c r="R961">
        <v>1.8231520000000001E-2</v>
      </c>
      <c r="S961">
        <v>1.48224316E-2</v>
      </c>
      <c r="T961">
        <v>1.20611443E-2</v>
      </c>
      <c r="U961">
        <v>9.8790253000000001E-3</v>
      </c>
      <c r="V961">
        <v>8.0982429000000002E-3</v>
      </c>
      <c r="W961">
        <v>6.7058880999999997E-3</v>
      </c>
      <c r="X961">
        <v>5.5455295000000002E-3</v>
      </c>
      <c r="Y961">
        <v>4.80670959999999E-3</v>
      </c>
      <c r="Z961" s="142" t="s">
        <v>1675</v>
      </c>
    </row>
    <row r="962" spans="1:26">
      <c r="A962" t="s">
        <v>1311</v>
      </c>
      <c r="B962" t="s">
        <v>1278</v>
      </c>
      <c r="C962" t="s">
        <v>1376</v>
      </c>
      <c r="D962" t="s">
        <v>1679</v>
      </c>
      <c r="E962">
        <v>0.11409999999999999</v>
      </c>
      <c r="F962">
        <v>0.13042816967000001</v>
      </c>
      <c r="G962">
        <v>0.13968726502000001</v>
      </c>
      <c r="H962">
        <v>0.15233820359</v>
      </c>
      <c r="I962">
        <v>0.13450659464</v>
      </c>
      <c r="J962">
        <v>0.11631356144</v>
      </c>
      <c r="K962">
        <v>8.8127129530000001E-2</v>
      </c>
      <c r="L962">
        <v>7.0465154469999999E-2</v>
      </c>
      <c r="M962">
        <v>5.5418126569999997E-2</v>
      </c>
      <c r="N962">
        <v>4.2203250820000003E-2</v>
      </c>
      <c r="O962">
        <v>3.1618449639999997E-2</v>
      </c>
      <c r="P962">
        <v>2.4598821539999999E-2</v>
      </c>
      <c r="Q962">
        <v>1.932926297E-2</v>
      </c>
      <c r="R962">
        <v>1.528013078E-2</v>
      </c>
      <c r="S962">
        <v>1.242185338E-2</v>
      </c>
      <c r="T962">
        <v>1.010669505E-2</v>
      </c>
      <c r="U962">
        <v>8.2771026800000005E-3</v>
      </c>
      <c r="V962">
        <v>6.7840108999999999E-3</v>
      </c>
      <c r="W962">
        <v>5.6164192799999998E-3</v>
      </c>
      <c r="X962">
        <v>4.6433993E-3</v>
      </c>
      <c r="Y962">
        <v>4.0237160799999998E-3</v>
      </c>
      <c r="Z962" s="142" t="s">
        <v>1675</v>
      </c>
    </row>
    <row r="963" spans="1:26">
      <c r="A963" t="s">
        <v>1311</v>
      </c>
      <c r="B963" t="s">
        <v>1278</v>
      </c>
      <c r="C963" t="s">
        <v>1376</v>
      </c>
      <c r="D963" t="s">
        <v>1678</v>
      </c>
      <c r="E963" s="625">
        <v>2.9053400000000001E-4</v>
      </c>
      <c r="F963">
        <v>2.26516E-3</v>
      </c>
      <c r="G963">
        <v>4.7453299999999999E-3</v>
      </c>
      <c r="H963">
        <v>3.9149900000000001E-3</v>
      </c>
      <c r="I963">
        <v>2.39733E-3</v>
      </c>
      <c r="J963">
        <v>2.07304E-3</v>
      </c>
      <c r="K963">
        <v>1.5706400000000001E-3</v>
      </c>
      <c r="L963">
        <v>1.2558300000000001E-3</v>
      </c>
      <c r="M963" s="625">
        <v>9.8763499999999995E-4</v>
      </c>
      <c r="N963" s="625">
        <v>7.5209599999999995E-4</v>
      </c>
      <c r="O963" s="625">
        <v>5.6343599999999995E-4</v>
      </c>
      <c r="P963" s="625">
        <v>4.3833000000000001E-4</v>
      </c>
      <c r="Q963" s="625">
        <v>3.4441799999999998E-4</v>
      </c>
      <c r="R963" s="625">
        <v>2.72262E-4</v>
      </c>
      <c r="S963" s="625">
        <v>2.28447E-4</v>
      </c>
      <c r="T963" s="625">
        <v>2.0277899999999999E-4</v>
      </c>
      <c r="U963" s="625">
        <v>1.8045800000000001E-4</v>
      </c>
      <c r="V963" s="625">
        <v>1.60066E-4</v>
      </c>
      <c r="W963" s="625">
        <v>1.4283699999999999E-4</v>
      </c>
      <c r="X963" s="625">
        <v>1.2683700000000001E-4</v>
      </c>
      <c r="Y963" s="625">
        <v>1.17698E-4</v>
      </c>
      <c r="Z963" s="142" t="s">
        <v>1675</v>
      </c>
    </row>
    <row r="964" spans="1:26">
      <c r="A964" t="s">
        <v>1311</v>
      </c>
      <c r="B964" t="s">
        <v>1278</v>
      </c>
      <c r="C964" t="s">
        <v>1376</v>
      </c>
      <c r="D964" t="s">
        <v>1676</v>
      </c>
      <c r="E964">
        <v>1.1393800000000001E-2</v>
      </c>
      <c r="F964">
        <v>7.9696000728000007E-3</v>
      </c>
      <c r="G964">
        <v>7.3177704606999898E-3</v>
      </c>
      <c r="H964">
        <v>6.2978947138999999E-3</v>
      </c>
      <c r="I964">
        <v>1.2826938358000001E-3</v>
      </c>
      <c r="J964">
        <v>1.1092017282999999E-3</v>
      </c>
      <c r="K964" s="625">
        <v>8.4039883509999904E-4</v>
      </c>
      <c r="L964" s="625">
        <v>6.7196885510000003E-4</v>
      </c>
      <c r="M964" s="625">
        <v>5.2847444370000005E-4</v>
      </c>
      <c r="N964" s="625">
        <v>4.0245400889999999E-4</v>
      </c>
      <c r="O964" s="625">
        <v>3.0151418299999999E-4</v>
      </c>
      <c r="P964" s="625">
        <v>2.3457305540000001E-4</v>
      </c>
      <c r="Q964" s="625">
        <v>1.8432186269999999E-4</v>
      </c>
      <c r="R964" s="625">
        <v>1.457090692E-4</v>
      </c>
      <c r="S964" s="625">
        <v>1.184525391E-4</v>
      </c>
      <c r="T964" s="625">
        <v>9.6375881199999998E-5</v>
      </c>
      <c r="U964" s="625">
        <v>7.8928496399999895E-5</v>
      </c>
      <c r="V964" s="625">
        <v>6.4690406199999898E-5</v>
      </c>
      <c r="W964" s="625">
        <v>5.3556197099999997E-5</v>
      </c>
      <c r="X964" s="625">
        <v>4.42773460999999E-5</v>
      </c>
      <c r="Y964" s="625">
        <v>3.8367966799999901E-5</v>
      </c>
      <c r="Z964" s="142" t="s">
        <v>1675</v>
      </c>
    </row>
    <row r="965" spans="1:26">
      <c r="A965" t="s">
        <v>1311</v>
      </c>
      <c r="B965" t="s">
        <v>1278</v>
      </c>
      <c r="C965" t="s">
        <v>1374</v>
      </c>
      <c r="D965" t="s">
        <v>1690</v>
      </c>
      <c r="E965" s="625">
        <v>6.5134000000000004E-5</v>
      </c>
      <c r="F965" s="625">
        <v>5.57042E-4</v>
      </c>
      <c r="G965">
        <v>1.3175349999999899E-3</v>
      </c>
      <c r="H965" s="625">
        <v>8.0443399999999895E-4</v>
      </c>
      <c r="I965" s="625">
        <v>5.0215000000000004E-4</v>
      </c>
      <c r="J965" s="625">
        <v>5.1774160000000004E-4</v>
      </c>
      <c r="K965" s="625">
        <v>4.5399439999999899E-4</v>
      </c>
      <c r="L965" s="625">
        <v>3.957009E-4</v>
      </c>
      <c r="M965" s="625">
        <v>3.4731581999999998E-4</v>
      </c>
      <c r="N965" s="625">
        <v>3.0381256999999998E-4</v>
      </c>
      <c r="O965" s="625">
        <v>2.7937121000000002E-4</v>
      </c>
      <c r="P965" s="625">
        <v>2.7013021999999998E-4</v>
      </c>
      <c r="Q965" s="625">
        <v>2.5939763E-4</v>
      </c>
      <c r="R965" s="625">
        <v>2.4880641E-4</v>
      </c>
      <c r="S965" s="625">
        <v>2.4133237000000001E-4</v>
      </c>
      <c r="T965" s="625">
        <v>2.4193815E-4</v>
      </c>
      <c r="U965" s="625">
        <v>2.5243001000000001E-4</v>
      </c>
      <c r="V965" s="625">
        <v>2.6101858999999999E-4</v>
      </c>
      <c r="W965" s="625">
        <v>2.6798737000000001E-4</v>
      </c>
      <c r="X965" s="625">
        <v>2.7325998999999998E-4</v>
      </c>
      <c r="Y965" s="625">
        <v>2.7832125999999998E-4</v>
      </c>
      <c r="Z965" s="142" t="s">
        <v>1675</v>
      </c>
    </row>
    <row r="966" spans="1:26">
      <c r="A966" t="s">
        <v>1311</v>
      </c>
      <c r="B966" t="s">
        <v>1278</v>
      </c>
      <c r="C966" t="s">
        <v>1374</v>
      </c>
      <c r="D966" t="s">
        <v>1689</v>
      </c>
      <c r="E966">
        <v>1.114921E-2</v>
      </c>
      <c r="F966">
        <v>1.150712751E-2</v>
      </c>
      <c r="G966">
        <v>1.23377601599999E-2</v>
      </c>
      <c r="H966">
        <v>1.2675646699999999E-2</v>
      </c>
      <c r="I966">
        <v>1.15710415E-2</v>
      </c>
      <c r="J966">
        <v>1.29685728699999E-2</v>
      </c>
      <c r="K966">
        <v>1.261739901E-2</v>
      </c>
      <c r="L966">
        <v>1.2119461526E-2</v>
      </c>
      <c r="M966">
        <v>1.1695896742E-2</v>
      </c>
      <c r="N966">
        <v>1.1239967198E-2</v>
      </c>
      <c r="O966">
        <v>1.1358048117999999E-2</v>
      </c>
      <c r="P966">
        <v>1.2071653936E-2</v>
      </c>
      <c r="Q966">
        <v>1.2735940762000001E-2</v>
      </c>
      <c r="R966">
        <v>1.3407118728E-2</v>
      </c>
      <c r="S966">
        <v>1.4223843224999999E-2</v>
      </c>
      <c r="T966">
        <v>1.49948702E-2</v>
      </c>
      <c r="U966">
        <v>1.5645115872000001E-2</v>
      </c>
      <c r="V966">
        <v>1.6177380714999998E-2</v>
      </c>
      <c r="W966">
        <v>1.6609276289999999E-2</v>
      </c>
      <c r="X966">
        <v>1.69360793529999E-2</v>
      </c>
      <c r="Y966">
        <v>1.7249800385E-2</v>
      </c>
      <c r="Z966" s="142" t="s">
        <v>1675</v>
      </c>
    </row>
    <row r="967" spans="1:26">
      <c r="A967" t="s">
        <v>1311</v>
      </c>
      <c r="B967" t="s">
        <v>1278</v>
      </c>
      <c r="C967" t="s">
        <v>1374</v>
      </c>
      <c r="D967" t="s">
        <v>1688</v>
      </c>
      <c r="E967">
        <v>1.046732</v>
      </c>
      <c r="F967">
        <v>1.17070711055</v>
      </c>
      <c r="G967">
        <v>1.10854017606</v>
      </c>
      <c r="H967">
        <v>1.15681247562999</v>
      </c>
      <c r="I967">
        <v>1.0187529927500001</v>
      </c>
      <c r="J967">
        <v>1.05038305871</v>
      </c>
      <c r="K967">
        <v>0.92105700674000002</v>
      </c>
      <c r="L967">
        <v>0.80279093052200001</v>
      </c>
      <c r="M967">
        <v>0.70462820010399996</v>
      </c>
      <c r="N967">
        <v>0.61636991223399995</v>
      </c>
      <c r="O967">
        <v>0.56678340036700003</v>
      </c>
      <c r="P967">
        <v>0.54803523756499894</v>
      </c>
      <c r="Q967">
        <v>0.52626132864899899</v>
      </c>
      <c r="R967">
        <v>0.50477390278500001</v>
      </c>
      <c r="S967">
        <v>0.489611189910999</v>
      </c>
      <c r="T967">
        <v>0.47310199133499897</v>
      </c>
      <c r="U967">
        <v>0.454245387482</v>
      </c>
      <c r="V967">
        <v>0.43400092812199997</v>
      </c>
      <c r="W967">
        <v>0.41337262462799901</v>
      </c>
      <c r="X967">
        <v>0.39241471760499902</v>
      </c>
      <c r="Y967">
        <v>0.373211734475</v>
      </c>
      <c r="Z967" s="142" t="s">
        <v>1675</v>
      </c>
    </row>
    <row r="968" spans="1:26">
      <c r="A968" t="s">
        <v>1311</v>
      </c>
      <c r="B968" t="s">
        <v>1278</v>
      </c>
      <c r="C968" t="s">
        <v>1374</v>
      </c>
      <c r="D968" t="s">
        <v>1682</v>
      </c>
      <c r="E968" s="625">
        <v>2.13012099999999E-4</v>
      </c>
      <c r="F968" s="625">
        <v>1.82536599999999E-4</v>
      </c>
      <c r="G968" s="625">
        <v>1.28342299999999E-4</v>
      </c>
      <c r="H968" s="625">
        <v>9.3018999999999998E-5</v>
      </c>
      <c r="I968" s="625">
        <v>1.202297E-4</v>
      </c>
      <c r="J968" s="625">
        <v>1.3475139E-4</v>
      </c>
      <c r="K968" s="625">
        <v>1.3110511000000001E-4</v>
      </c>
      <c r="L968" s="625">
        <v>1.2593612E-4</v>
      </c>
      <c r="M968" s="625">
        <v>1.21540989999999E-4</v>
      </c>
      <c r="N968" s="625">
        <v>1.1681070999999899E-4</v>
      </c>
      <c r="O968" s="625">
        <v>1.1804331E-4</v>
      </c>
      <c r="P968" s="625">
        <v>1.2546363E-4</v>
      </c>
      <c r="Q968" s="625">
        <v>1.32369959999999E-4</v>
      </c>
      <c r="R968" s="625">
        <v>1.3934700999999899E-4</v>
      </c>
      <c r="S968" s="625">
        <v>1.4783611999999999E-4</v>
      </c>
      <c r="T968" s="625">
        <v>1.5585001000000001E-4</v>
      </c>
      <c r="U968" s="625">
        <v>1.6260873999999901E-4</v>
      </c>
      <c r="V968" s="625">
        <v>1.6814143E-4</v>
      </c>
      <c r="W968" s="625">
        <v>1.7263019999999999E-4</v>
      </c>
      <c r="X968" s="625">
        <v>1.7602669999999999E-4</v>
      </c>
      <c r="Y968" s="625">
        <v>1.7928723000000001E-4</v>
      </c>
      <c r="Z968" s="142" t="s">
        <v>1675</v>
      </c>
    </row>
    <row r="969" spans="1:26">
      <c r="A969" t="s">
        <v>1311</v>
      </c>
      <c r="B969" t="s">
        <v>1278</v>
      </c>
      <c r="C969" t="s">
        <v>1374</v>
      </c>
      <c r="D969" t="s">
        <v>1681</v>
      </c>
      <c r="E969" s="625">
        <v>3.48561399999999E-4</v>
      </c>
      <c r="F969">
        <v>1.7476434221E-3</v>
      </c>
      <c r="G969">
        <v>2.8920219694000002E-3</v>
      </c>
      <c r="H969">
        <v>4.2196589631000002E-3</v>
      </c>
      <c r="I969">
        <v>5.2735794130000001E-3</v>
      </c>
      <c r="J969">
        <v>5.9105375485000002E-3</v>
      </c>
      <c r="K969">
        <v>5.7505962453000001E-3</v>
      </c>
      <c r="L969">
        <v>5.5238679260999997E-3</v>
      </c>
      <c r="M969">
        <v>5.3310776362099997E-3</v>
      </c>
      <c r="N969">
        <v>5.1235833801099896E-3</v>
      </c>
      <c r="O969">
        <v>5.1776444415099999E-3</v>
      </c>
      <c r="P969">
        <v>5.5031126213799996E-3</v>
      </c>
      <c r="Q969">
        <v>5.8060302825499897E-3</v>
      </c>
      <c r="R969">
        <v>6.1120587311400002E-3</v>
      </c>
      <c r="S969">
        <v>6.4844104077400001E-3</v>
      </c>
      <c r="T969">
        <v>6.8359216613499999E-3</v>
      </c>
      <c r="U969">
        <v>7.1323682623600001E-3</v>
      </c>
      <c r="V969">
        <v>7.3750378855600004E-3</v>
      </c>
      <c r="W969">
        <v>7.5719394347399998E-3</v>
      </c>
      <c r="X969">
        <v>7.7209149208199903E-3</v>
      </c>
      <c r="Y969">
        <v>7.8639234765200006E-3</v>
      </c>
      <c r="Z969" s="142" t="s">
        <v>1675</v>
      </c>
    </row>
    <row r="970" spans="1:26">
      <c r="A970" t="s">
        <v>1311</v>
      </c>
      <c r="B970" t="s">
        <v>1278</v>
      </c>
      <c r="C970" t="s">
        <v>1374</v>
      </c>
      <c r="D970" t="s">
        <v>1680</v>
      </c>
      <c r="E970">
        <v>0.34771190000000002</v>
      </c>
      <c r="F970">
        <v>0.26437271562999998</v>
      </c>
      <c r="G970">
        <v>0.2294133052</v>
      </c>
      <c r="H970">
        <v>0.1832544103</v>
      </c>
      <c r="I970">
        <v>0.14777705259999999</v>
      </c>
      <c r="J970">
        <v>0.15236714905000001</v>
      </c>
      <c r="K970">
        <v>0.133608679239999</v>
      </c>
      <c r="L970">
        <v>0.11645331643</v>
      </c>
      <c r="M970">
        <v>0.10221345875</v>
      </c>
      <c r="N970">
        <v>8.9409850100999999E-2</v>
      </c>
      <c r="O970">
        <v>8.2216291170999906E-2</v>
      </c>
      <c r="P970">
        <v>7.9496691650000006E-2</v>
      </c>
      <c r="Q970">
        <v>7.6338636202000001E-2</v>
      </c>
      <c r="R970">
        <v>7.3222465893999999E-2</v>
      </c>
      <c r="S970">
        <v>7.1023878159999998E-2</v>
      </c>
      <c r="T970">
        <v>6.8630005782E-2</v>
      </c>
      <c r="U970">
        <v>6.5895608251999999E-2</v>
      </c>
      <c r="V970">
        <v>6.2959876678999993E-2</v>
      </c>
      <c r="W970">
        <v>5.9968394432999901E-2</v>
      </c>
      <c r="X970">
        <v>5.6929149271999997E-2</v>
      </c>
      <c r="Y970">
        <v>5.414441264E-2</v>
      </c>
      <c r="Z970" s="142" t="s">
        <v>1675</v>
      </c>
    </row>
    <row r="971" spans="1:26">
      <c r="A971" t="s">
        <v>1311</v>
      </c>
      <c r="B971" t="s">
        <v>1278</v>
      </c>
      <c r="C971" t="s">
        <v>1374</v>
      </c>
      <c r="D971" t="s">
        <v>1679</v>
      </c>
      <c r="E971">
        <v>2.9770089999999999E-2</v>
      </c>
      <c r="F971">
        <v>3.3926241070000002E-2</v>
      </c>
      <c r="G971">
        <v>1.9395827290000001E-2</v>
      </c>
      <c r="H971">
        <v>1.508030413E-2</v>
      </c>
      <c r="I971">
        <v>1.4148710429999999E-2</v>
      </c>
      <c r="J971">
        <v>1.4588319628E-2</v>
      </c>
      <c r="K971">
        <v>1.2792415603E-2</v>
      </c>
      <c r="L971">
        <v>1.1149901536E-2</v>
      </c>
      <c r="M971">
        <v>9.7864768680000006E-3</v>
      </c>
      <c r="N971">
        <v>8.5604969249999992E-3</v>
      </c>
      <c r="O971">
        <v>7.8717259569999996E-3</v>
      </c>
      <c r="P971">
        <v>7.6113316150000004E-3</v>
      </c>
      <c r="Q971">
        <v>7.3089971030000003E-3</v>
      </c>
      <c r="R971">
        <v>7.0107033079999902E-3</v>
      </c>
      <c r="S971">
        <v>6.8002713419999901E-3</v>
      </c>
      <c r="T971">
        <v>6.5711440670000003E-3</v>
      </c>
      <c r="U971">
        <v>6.309409704E-3</v>
      </c>
      <c r="V971">
        <v>6.0283946409999999E-3</v>
      </c>
      <c r="W971">
        <v>5.7420417079999996E-3</v>
      </c>
      <c r="X971">
        <v>5.4511158720000003E-3</v>
      </c>
      <c r="Y971">
        <v>5.1845546149999998E-3</v>
      </c>
      <c r="Z971" s="142" t="s">
        <v>1675</v>
      </c>
    </row>
    <row r="972" spans="1:26">
      <c r="A972" t="s">
        <v>1311</v>
      </c>
      <c r="B972" t="s">
        <v>1278</v>
      </c>
      <c r="C972" t="s">
        <v>1374</v>
      </c>
      <c r="D972" t="s">
        <v>1678</v>
      </c>
      <c r="E972" s="625">
        <v>2.7419659999999998E-4</v>
      </c>
      <c r="F972">
        <v>1.507843E-3</v>
      </c>
      <c r="G972">
        <v>2.988466E-3</v>
      </c>
      <c r="H972">
        <v>1.6903719999999899E-3</v>
      </c>
      <c r="I972" s="625">
        <v>8.2858400000000005E-4</v>
      </c>
      <c r="J972" s="625">
        <v>8.5430929999999895E-4</v>
      </c>
      <c r="K972" s="625">
        <v>7.4912459999999998E-4</v>
      </c>
      <c r="L972" s="625">
        <v>6.5293420000000005E-4</v>
      </c>
      <c r="M972" s="625">
        <v>5.7309539999999995E-4</v>
      </c>
      <c r="N972" s="625">
        <v>5.0131228999999999E-4</v>
      </c>
      <c r="O972" s="625">
        <v>4.6098253999999998E-4</v>
      </c>
      <c r="P972" s="625">
        <v>4.4573386E-4</v>
      </c>
      <c r="Q972" s="625">
        <v>4.2802456999999902E-4</v>
      </c>
      <c r="R972" s="625">
        <v>4.1054810999999999E-4</v>
      </c>
      <c r="S972" s="625">
        <v>3.9821555000000002E-4</v>
      </c>
      <c r="T972" s="625">
        <v>3.8478786999999998E-4</v>
      </c>
      <c r="U972" s="625">
        <v>3.6945098999999898E-4</v>
      </c>
      <c r="V972" s="625">
        <v>3.6794993999999999E-4</v>
      </c>
      <c r="W972" s="625">
        <v>3.7777332E-4</v>
      </c>
      <c r="X972" s="625">
        <v>3.8520558999999998E-4</v>
      </c>
      <c r="Y972" s="625">
        <v>3.9234087000000002E-4</v>
      </c>
      <c r="Z972" s="142" t="s">
        <v>1675</v>
      </c>
    </row>
    <row r="973" spans="1:26">
      <c r="A973" t="s">
        <v>1311</v>
      </c>
      <c r="B973" t="s">
        <v>1278</v>
      </c>
      <c r="C973" t="s">
        <v>1374</v>
      </c>
      <c r="D973" t="s">
        <v>1676</v>
      </c>
      <c r="E973">
        <v>3.366562E-3</v>
      </c>
      <c r="F973">
        <v>5.7186258506800001E-3</v>
      </c>
      <c r="G973">
        <v>5.0643118843999996E-3</v>
      </c>
      <c r="H973">
        <v>2.4145353547999999E-3</v>
      </c>
      <c r="I973" s="625">
        <v>4.7092267000000001E-4</v>
      </c>
      <c r="J973" s="625">
        <v>4.8554641460999998E-4</v>
      </c>
      <c r="K973" s="625">
        <v>4.2576651026E-4</v>
      </c>
      <c r="L973" s="625">
        <v>3.7109710134999998E-4</v>
      </c>
      <c r="M973" s="625">
        <v>3.2572009291999997E-4</v>
      </c>
      <c r="N973" s="625">
        <v>2.84920776879999E-4</v>
      </c>
      <c r="O973" s="625">
        <v>2.6199837523000001E-4</v>
      </c>
      <c r="P973" s="625">
        <v>2.5333185873999998E-4</v>
      </c>
      <c r="Q973" s="625">
        <v>2.4326719027000001E-4</v>
      </c>
      <c r="R973" s="625">
        <v>2.3333568194999901E-4</v>
      </c>
      <c r="S973" s="625">
        <v>2.2632799816800001E-4</v>
      </c>
      <c r="T973" s="625">
        <v>2.18697511269999E-4</v>
      </c>
      <c r="U973" s="625">
        <v>2.0998217609E-4</v>
      </c>
      <c r="V973" s="625">
        <v>2.0062532375999999E-4</v>
      </c>
      <c r="W973" s="625">
        <v>1.9109074555000001E-4</v>
      </c>
      <c r="X973" s="625">
        <v>1.8140418525999999E-4</v>
      </c>
      <c r="Y973" s="625">
        <v>1.7252839932E-4</v>
      </c>
      <c r="Z973" s="142" t="s">
        <v>1675</v>
      </c>
    </row>
    <row r="974" spans="1:26">
      <c r="A974" t="s">
        <v>1311</v>
      </c>
      <c r="B974" t="s">
        <v>1278</v>
      </c>
      <c r="C974" t="s">
        <v>1373</v>
      </c>
      <c r="D974" t="s">
        <v>1690</v>
      </c>
      <c r="E974" s="625">
        <v>1.75074E-4</v>
      </c>
      <c r="F974" s="625">
        <v>3.4961500000000001E-4</v>
      </c>
      <c r="G974" s="625">
        <v>4.16401E-4</v>
      </c>
      <c r="H974" s="625">
        <v>6.4685000000000003E-4</v>
      </c>
      <c r="I974" s="625">
        <v>7.5703000000000001E-4</v>
      </c>
      <c r="J974" s="625">
        <v>7.3533699999999997E-4</v>
      </c>
      <c r="K974" s="625">
        <v>6.6362400000000003E-4</v>
      </c>
      <c r="L974" s="625">
        <v>4.3575599999999998E-4</v>
      </c>
      <c r="M974" s="625">
        <v>3.1161600000000002E-4</v>
      </c>
      <c r="N974" s="625">
        <v>2.69156E-4</v>
      </c>
      <c r="O974" s="625">
        <v>2.4588000000000002E-4</v>
      </c>
      <c r="P974" s="625">
        <v>2.3316E-4</v>
      </c>
      <c r="Q974" s="625">
        <v>2.24432E-4</v>
      </c>
      <c r="R974" s="625">
        <v>2.1499299999999999E-4</v>
      </c>
      <c r="S974" s="625">
        <v>2.0583400000000001E-4</v>
      </c>
      <c r="T974" s="625">
        <v>1.9715600000000001E-4</v>
      </c>
      <c r="U974" s="625">
        <v>1.88133E-4</v>
      </c>
      <c r="V974" s="625">
        <v>1.7934799999999999E-4</v>
      </c>
      <c r="W974" s="625">
        <v>1.71826E-4</v>
      </c>
      <c r="X974" s="625">
        <v>1.64914E-4</v>
      </c>
      <c r="Y974" s="625">
        <v>1.5724399999999999E-4</v>
      </c>
      <c r="Z974" s="142" t="s">
        <v>1675</v>
      </c>
    </row>
    <row r="975" spans="1:26">
      <c r="A975" t="s">
        <v>1311</v>
      </c>
      <c r="B975" t="s">
        <v>1278</v>
      </c>
      <c r="C975" t="s">
        <v>1373</v>
      </c>
      <c r="D975" t="s">
        <v>1689</v>
      </c>
      <c r="E975" s="625">
        <v>2.9738800000000001E-5</v>
      </c>
      <c r="F975" s="625">
        <v>6.4144600000000002E-5</v>
      </c>
      <c r="G975" s="625">
        <v>7.6711499999999999E-5</v>
      </c>
      <c r="H975" s="625">
        <v>1.15847E-4</v>
      </c>
      <c r="I975" s="625">
        <v>1.3394599999999999E-4</v>
      </c>
      <c r="J975" s="625">
        <v>1.4143200000000001E-4</v>
      </c>
      <c r="K975" s="625">
        <v>1.4162199999999999E-4</v>
      </c>
      <c r="L975" s="625">
        <v>1.0248599999999999E-4</v>
      </c>
      <c r="M975" s="625">
        <v>8.0585499999999996E-5</v>
      </c>
      <c r="N975" s="625">
        <v>7.6475099999999996E-5</v>
      </c>
      <c r="O975" s="625">
        <v>7.6775399999999997E-5</v>
      </c>
      <c r="P975" s="625">
        <v>8.0027399999999999E-5</v>
      </c>
      <c r="Q975" s="625">
        <v>8.4634499999999997E-5</v>
      </c>
      <c r="R975" s="625">
        <v>8.8981399999999995E-5</v>
      </c>
      <c r="S975" s="625">
        <v>9.3179799999999999E-5</v>
      </c>
      <c r="T975" s="625">
        <v>9.7372699999999997E-5</v>
      </c>
      <c r="U975" s="625">
        <v>1.0097100000000001E-4</v>
      </c>
      <c r="V975" s="625">
        <v>1.0417299999999999E-4</v>
      </c>
      <c r="W975" s="625">
        <v>1.07582E-4</v>
      </c>
      <c r="X975" s="625">
        <v>1.10909E-4</v>
      </c>
      <c r="Y975" s="625">
        <v>1.13251E-4</v>
      </c>
      <c r="Z975" s="142" t="s">
        <v>1675</v>
      </c>
    </row>
    <row r="976" spans="1:26">
      <c r="A976" t="s">
        <v>1311</v>
      </c>
      <c r="B976" t="s">
        <v>1278</v>
      </c>
      <c r="C976" t="s">
        <v>1373</v>
      </c>
      <c r="D976" t="s">
        <v>1688</v>
      </c>
      <c r="E976">
        <v>1.6458899999999999E-3</v>
      </c>
      <c r="F976">
        <v>3.6094E-3</v>
      </c>
      <c r="G976">
        <v>4.32015E-3</v>
      </c>
      <c r="H976">
        <v>6.5133099999999996E-3</v>
      </c>
      <c r="I976">
        <v>7.5690799999999997E-3</v>
      </c>
      <c r="J976">
        <v>7.3521799999999998E-3</v>
      </c>
      <c r="K976">
        <v>6.6351600000000002E-3</v>
      </c>
      <c r="L976">
        <v>4.3568599999999997E-3</v>
      </c>
      <c r="M976">
        <v>3.1156600000000001E-3</v>
      </c>
      <c r="N976">
        <v>2.6911299999999999E-3</v>
      </c>
      <c r="O976">
        <v>2.4583999999999999E-3</v>
      </c>
      <c r="P976">
        <v>2.3312200000000002E-3</v>
      </c>
      <c r="Q976">
        <v>2.2439600000000001E-3</v>
      </c>
      <c r="R976">
        <v>2.1495799999999999E-3</v>
      </c>
      <c r="S976">
        <v>2.0580099999999999E-3</v>
      </c>
      <c r="T976">
        <v>1.97124E-3</v>
      </c>
      <c r="U976">
        <v>1.8810299999999999E-3</v>
      </c>
      <c r="V976">
        <v>1.7931900000000001E-3</v>
      </c>
      <c r="W976">
        <v>1.71798E-3</v>
      </c>
      <c r="X976">
        <v>1.64887E-3</v>
      </c>
      <c r="Y976">
        <v>1.5721800000000001E-3</v>
      </c>
      <c r="Z976" s="142" t="s">
        <v>1675</v>
      </c>
    </row>
    <row r="977" spans="1:26">
      <c r="A977" t="s">
        <v>1311</v>
      </c>
      <c r="B977" t="s">
        <v>1278</v>
      </c>
      <c r="C977" t="s">
        <v>1373</v>
      </c>
      <c r="D977" t="s">
        <v>1682</v>
      </c>
      <c r="E977" s="625">
        <v>1.02314E-4</v>
      </c>
      <c r="F977" s="625">
        <v>2.1903600000000001E-4</v>
      </c>
      <c r="G977" s="625">
        <v>2.6184899999999998E-4</v>
      </c>
      <c r="H977" s="625">
        <v>3.9792000000000001E-4</v>
      </c>
      <c r="I977" s="625">
        <v>4.8220700000000001E-4</v>
      </c>
      <c r="J977" s="625">
        <v>5.0915400000000005E-4</v>
      </c>
      <c r="K977" s="625">
        <v>5.0983799999999998E-4</v>
      </c>
      <c r="L977" s="625">
        <v>3.6895100000000001E-4</v>
      </c>
      <c r="M977" s="625">
        <v>2.9010800000000002E-4</v>
      </c>
      <c r="N977" s="625">
        <v>2.7531000000000002E-4</v>
      </c>
      <c r="O977" s="625">
        <v>2.7639100000000002E-4</v>
      </c>
      <c r="P977" s="625">
        <v>2.8809899999999999E-4</v>
      </c>
      <c r="Q977" s="625">
        <v>3.04684E-4</v>
      </c>
      <c r="R977" s="625">
        <v>3.2033300000000001E-4</v>
      </c>
      <c r="S977" s="625">
        <v>3.35447E-4</v>
      </c>
      <c r="T977" s="625">
        <v>3.5054200000000002E-4</v>
      </c>
      <c r="U977" s="625">
        <v>3.6349400000000001E-4</v>
      </c>
      <c r="V977" s="625">
        <v>3.7502400000000001E-4</v>
      </c>
      <c r="W977" s="625">
        <v>3.8729600000000003E-4</v>
      </c>
      <c r="X977" s="625">
        <v>3.9927199999999999E-4</v>
      </c>
      <c r="Y977" s="625">
        <v>4.0770500000000001E-4</v>
      </c>
      <c r="Z977" s="142" t="s">
        <v>1675</v>
      </c>
    </row>
    <row r="978" spans="1:26">
      <c r="A978" t="s">
        <v>1311</v>
      </c>
      <c r="B978" t="s">
        <v>1278</v>
      </c>
      <c r="C978" t="s">
        <v>1373</v>
      </c>
      <c r="D978" t="s">
        <v>1681</v>
      </c>
      <c r="E978" s="625">
        <v>4.1572600000000002E-5</v>
      </c>
      <c r="F978" s="625">
        <v>9.7906799999999996E-5</v>
      </c>
      <c r="G978" s="625">
        <v>1.1759100000000001E-4</v>
      </c>
      <c r="H978" s="625">
        <v>1.6515200000000001E-4</v>
      </c>
      <c r="I978" s="625">
        <v>1.8910199999999999E-4</v>
      </c>
      <c r="J978" s="625">
        <v>1.9966999999999999E-4</v>
      </c>
      <c r="K978" s="625">
        <v>1.9993800000000001E-4</v>
      </c>
      <c r="L978" s="625">
        <v>1.4468799999999999E-4</v>
      </c>
      <c r="M978" s="625">
        <v>1.13769E-4</v>
      </c>
      <c r="N978" s="625">
        <v>1.07966E-4</v>
      </c>
      <c r="O978" s="625">
        <v>1.0839E-4</v>
      </c>
      <c r="P978" s="625">
        <v>1.1298099999999999E-4</v>
      </c>
      <c r="Q978" s="625">
        <v>1.19485E-4</v>
      </c>
      <c r="R978" s="625">
        <v>1.2562200000000001E-4</v>
      </c>
      <c r="S978" s="625">
        <v>1.3154900000000001E-4</v>
      </c>
      <c r="T978" s="625">
        <v>1.3746799999999999E-4</v>
      </c>
      <c r="U978" s="625">
        <v>1.4254799999999999E-4</v>
      </c>
      <c r="V978" s="625">
        <v>1.47069E-4</v>
      </c>
      <c r="W978" s="625">
        <v>1.5188199999999999E-4</v>
      </c>
      <c r="X978" s="625">
        <v>1.5657799999999999E-4</v>
      </c>
      <c r="Y978" s="625">
        <v>1.5988499999999999E-4</v>
      </c>
      <c r="Z978" s="142" t="s">
        <v>1675</v>
      </c>
    </row>
    <row r="979" spans="1:26">
      <c r="A979" t="s">
        <v>1311</v>
      </c>
      <c r="B979" t="s">
        <v>1278</v>
      </c>
      <c r="C979" t="s">
        <v>1373</v>
      </c>
      <c r="D979" t="s">
        <v>1680</v>
      </c>
      <c r="E979">
        <v>1.7498100000000001E-3</v>
      </c>
      <c r="F979">
        <v>3.9356800000000004E-3</v>
      </c>
      <c r="G979">
        <v>4.7165899999999997E-3</v>
      </c>
      <c r="H979">
        <v>7.02953E-3</v>
      </c>
      <c r="I979">
        <v>8.1691699999999999E-3</v>
      </c>
      <c r="J979">
        <v>7.9350800000000006E-3</v>
      </c>
      <c r="K979">
        <v>7.1612100000000003E-3</v>
      </c>
      <c r="L979">
        <v>4.7022799999999997E-3</v>
      </c>
      <c r="M979">
        <v>3.3626699999999999E-3</v>
      </c>
      <c r="N979">
        <v>2.90449E-3</v>
      </c>
      <c r="O979">
        <v>2.6533099999999999E-3</v>
      </c>
      <c r="P979">
        <v>2.5160500000000001E-3</v>
      </c>
      <c r="Q979">
        <v>2.4218600000000001E-3</v>
      </c>
      <c r="R979">
        <v>2.32E-3</v>
      </c>
      <c r="S979">
        <v>2.2211700000000002E-3</v>
      </c>
      <c r="T979">
        <v>2.1275199999999999E-3</v>
      </c>
      <c r="U979">
        <v>2.03016E-3</v>
      </c>
      <c r="V979">
        <v>1.9353599999999999E-3</v>
      </c>
      <c r="W979">
        <v>1.8541899999999999E-3</v>
      </c>
      <c r="X979">
        <v>1.7796000000000001E-3</v>
      </c>
      <c r="Y979">
        <v>1.6968300000000001E-3</v>
      </c>
      <c r="Z979" s="142" t="s">
        <v>1675</v>
      </c>
    </row>
    <row r="980" spans="1:26">
      <c r="A980" t="s">
        <v>1311</v>
      </c>
      <c r="B980" t="s">
        <v>1278</v>
      </c>
      <c r="C980" t="s">
        <v>1373</v>
      </c>
      <c r="D980" t="s">
        <v>1679</v>
      </c>
      <c r="E980">
        <v>5.6638599999999997E-2</v>
      </c>
      <c r="F980">
        <v>0.115455</v>
      </c>
      <c r="G980">
        <v>0.123808</v>
      </c>
      <c r="H980">
        <v>0.17055999999999999</v>
      </c>
      <c r="I980">
        <v>0.19365399999999999</v>
      </c>
      <c r="J980">
        <v>0.18810499999999999</v>
      </c>
      <c r="K980">
        <v>0.16975999999999999</v>
      </c>
      <c r="L980">
        <v>0.11147</v>
      </c>
      <c r="M980">
        <v>7.9713699999999998E-2</v>
      </c>
      <c r="N980">
        <v>6.8852200000000002E-2</v>
      </c>
      <c r="O980">
        <v>6.2897900000000007E-2</v>
      </c>
      <c r="P980">
        <v>5.9644200000000001E-2</v>
      </c>
      <c r="Q980">
        <v>5.7411400000000001E-2</v>
      </c>
      <c r="R980">
        <v>5.4996799999999998E-2</v>
      </c>
      <c r="S980">
        <v>5.2653899999999997E-2</v>
      </c>
      <c r="T980">
        <v>5.0433899999999997E-2</v>
      </c>
      <c r="U980">
        <v>4.8125899999999999E-2</v>
      </c>
      <c r="V980">
        <v>4.5878599999999999E-2</v>
      </c>
      <c r="W980">
        <v>4.3954399999999998E-2</v>
      </c>
      <c r="X980">
        <v>4.21862E-2</v>
      </c>
      <c r="Y980">
        <v>4.0224099999999999E-2</v>
      </c>
      <c r="Z980" s="142" t="s">
        <v>1675</v>
      </c>
    </row>
    <row r="981" spans="1:26">
      <c r="A981" t="s">
        <v>1311</v>
      </c>
      <c r="B981" t="s">
        <v>1278</v>
      </c>
      <c r="C981" t="s">
        <v>1373</v>
      </c>
      <c r="D981" t="s">
        <v>1678</v>
      </c>
      <c r="E981" s="625">
        <v>1.3306599999999999E-4</v>
      </c>
      <c r="F981" s="625">
        <v>2.6572800000000001E-4</v>
      </c>
      <c r="G981" s="625">
        <v>3.1648899999999998E-4</v>
      </c>
      <c r="H981" s="625">
        <v>4.9164399999999996E-4</v>
      </c>
      <c r="I981" s="625">
        <v>5.7538700000000001E-4</v>
      </c>
      <c r="J981" s="625">
        <v>5.5889899999999996E-4</v>
      </c>
      <c r="K981" s="625">
        <v>5.0439300000000001E-4</v>
      </c>
      <c r="L981" s="625">
        <v>3.3119999999999997E-4</v>
      </c>
      <c r="M981" s="625">
        <v>2.36846E-4</v>
      </c>
      <c r="N981" s="625">
        <v>2.0457400000000001E-4</v>
      </c>
      <c r="O981" s="625">
        <v>1.8688299999999999E-4</v>
      </c>
      <c r="P981" s="625">
        <v>1.7721499999999999E-4</v>
      </c>
      <c r="Q981" s="625">
        <v>1.82821E-4</v>
      </c>
      <c r="R981" s="625">
        <v>1.9221200000000001E-4</v>
      </c>
      <c r="S981" s="625">
        <v>2.0128E-4</v>
      </c>
      <c r="T981" s="625">
        <v>2.1033799999999999E-4</v>
      </c>
      <c r="U981" s="625">
        <v>2.1811000000000001E-4</v>
      </c>
      <c r="V981" s="625">
        <v>2.25028E-4</v>
      </c>
      <c r="W981" s="625">
        <v>2.3239199999999999E-4</v>
      </c>
      <c r="X981" s="625">
        <v>2.39578E-4</v>
      </c>
      <c r="Y981" s="625">
        <v>2.4463799999999998E-4</v>
      </c>
      <c r="Z981" s="142" t="s">
        <v>1675</v>
      </c>
    </row>
    <row r="982" spans="1:26">
      <c r="A982" t="s">
        <v>1311</v>
      </c>
      <c r="B982" t="s">
        <v>1278</v>
      </c>
      <c r="C982" t="s">
        <v>1373</v>
      </c>
      <c r="D982" t="s">
        <v>1676</v>
      </c>
      <c r="E982">
        <v>2.95821E-2</v>
      </c>
      <c r="F982">
        <v>7.1349800000000005E-2</v>
      </c>
      <c r="G982">
        <v>7.5021599999999994E-2</v>
      </c>
      <c r="H982">
        <v>9.4377600000000006E-2</v>
      </c>
      <c r="I982">
        <v>3.8980399999999998E-2</v>
      </c>
      <c r="J982">
        <v>4.4846499999999997E-2</v>
      </c>
      <c r="K982">
        <v>4.3458200000000002E-2</v>
      </c>
      <c r="L982">
        <v>3.0400699999999999E-2</v>
      </c>
      <c r="M982">
        <v>2.308E-2</v>
      </c>
      <c r="N982">
        <v>2.11205E-2</v>
      </c>
      <c r="O982">
        <v>2.0418100000000002E-2</v>
      </c>
      <c r="P982">
        <v>2.1283E-2</v>
      </c>
      <c r="Q982">
        <v>2.2508199999999999E-2</v>
      </c>
      <c r="R982">
        <v>2.3664299999999999E-2</v>
      </c>
      <c r="S982">
        <v>2.4780799999999999E-2</v>
      </c>
      <c r="T982">
        <v>2.5895899999999999E-2</v>
      </c>
      <c r="U982">
        <v>2.68527E-2</v>
      </c>
      <c r="V982">
        <v>2.77045E-2</v>
      </c>
      <c r="W982">
        <v>2.86111E-2</v>
      </c>
      <c r="X982">
        <v>2.9495799999999999E-2</v>
      </c>
      <c r="Y982">
        <v>3.0118800000000001E-2</v>
      </c>
      <c r="Z982" s="142" t="s">
        <v>1675</v>
      </c>
    </row>
    <row r="983" spans="1:26">
      <c r="A983" t="s">
        <v>1311</v>
      </c>
      <c r="B983" t="s">
        <v>1278</v>
      </c>
      <c r="C983" t="s">
        <v>1677</v>
      </c>
      <c r="D983" t="s">
        <v>1690</v>
      </c>
      <c r="E983">
        <v>1.2093700000000001E-2</v>
      </c>
      <c r="F983">
        <v>2.58538E-2</v>
      </c>
      <c r="G983">
        <v>3.2358199999999997E-2</v>
      </c>
      <c r="H983">
        <v>3.5502100000000002E-2</v>
      </c>
      <c r="I983">
        <v>3.5502100000000002E-2</v>
      </c>
      <c r="J983">
        <v>3.36949E-2</v>
      </c>
      <c r="K983">
        <v>3.15497E-2</v>
      </c>
      <c r="L983">
        <v>2.9510700000000001E-2</v>
      </c>
      <c r="M983">
        <v>2.80907E-2</v>
      </c>
      <c r="N983">
        <v>2.85165E-2</v>
      </c>
      <c r="O983">
        <v>2.8741099999999999E-2</v>
      </c>
      <c r="P983">
        <v>2.8824599999999999E-2</v>
      </c>
      <c r="Q983">
        <v>2.8780400000000001E-2</v>
      </c>
      <c r="R983">
        <v>2.85954E-2</v>
      </c>
      <c r="S983">
        <v>2.8285600000000001E-2</v>
      </c>
      <c r="T983">
        <v>2.7848299999999999E-2</v>
      </c>
      <c r="U983">
        <v>2.7306799999999999E-2</v>
      </c>
      <c r="V983">
        <v>2.6694599999999999E-2</v>
      </c>
      <c r="W983">
        <v>2.6043299999999998E-2</v>
      </c>
      <c r="X983">
        <v>2.5367600000000001E-2</v>
      </c>
      <c r="Y983">
        <v>2.4683699999999999E-2</v>
      </c>
      <c r="Z983" s="142" t="s">
        <v>1675</v>
      </c>
    </row>
    <row r="984" spans="1:26">
      <c r="A984" t="s">
        <v>1311</v>
      </c>
      <c r="B984" t="s">
        <v>1278</v>
      </c>
      <c r="C984" t="s">
        <v>1677</v>
      </c>
      <c r="D984" t="s">
        <v>1689</v>
      </c>
      <c r="E984">
        <v>3.9910592</v>
      </c>
      <c r="F984">
        <v>5.6857810000000004</v>
      </c>
      <c r="G984">
        <v>6.2556079999999996</v>
      </c>
      <c r="H984">
        <v>6.8626120000000004</v>
      </c>
      <c r="I984">
        <v>7.4768480000000004</v>
      </c>
      <c r="J984">
        <v>7.659287</v>
      </c>
      <c r="K984">
        <v>7.886476</v>
      </c>
      <c r="L984">
        <v>8.0568109999999997</v>
      </c>
      <c r="M984">
        <v>8.1674699999999998</v>
      </c>
      <c r="N984">
        <v>8.2154290000000003</v>
      </c>
      <c r="O984">
        <v>8.2648510000000002</v>
      </c>
      <c r="P984">
        <v>8.2888409999999997</v>
      </c>
      <c r="Q984">
        <v>8.2761440000000004</v>
      </c>
      <c r="R984">
        <v>8.2229510000000001</v>
      </c>
      <c r="S984">
        <v>8.1338589999999993</v>
      </c>
      <c r="T984">
        <v>8.0081150000000001</v>
      </c>
      <c r="U984">
        <v>7.8523929999999904</v>
      </c>
      <c r="V984">
        <v>7.6763519999999996</v>
      </c>
      <c r="W984">
        <v>7.4890619999999997</v>
      </c>
      <c r="X984">
        <v>7.2947549999999897</v>
      </c>
      <c r="Y984">
        <v>7.0980840000000001</v>
      </c>
      <c r="Z984" s="142" t="s">
        <v>1675</v>
      </c>
    </row>
    <row r="985" spans="1:26">
      <c r="A985" t="s">
        <v>1311</v>
      </c>
      <c r="B985" t="s">
        <v>1278</v>
      </c>
      <c r="C985" t="s">
        <v>1677</v>
      </c>
      <c r="D985" t="s">
        <v>1688</v>
      </c>
      <c r="E985">
        <v>0.70701800000000004</v>
      </c>
      <c r="F985">
        <v>1.51145</v>
      </c>
      <c r="G985">
        <v>1.89171</v>
      </c>
      <c r="H985">
        <v>2.07551</v>
      </c>
      <c r="I985">
        <v>2.07551</v>
      </c>
      <c r="J985">
        <v>1.9698599999999999</v>
      </c>
      <c r="K985">
        <v>1.8444400000000001</v>
      </c>
      <c r="L985">
        <v>1.7252400000000001</v>
      </c>
      <c r="M985">
        <v>1.6051500000000001</v>
      </c>
      <c r="N985">
        <v>1.4831000000000001</v>
      </c>
      <c r="O985">
        <v>1.3601700000000001</v>
      </c>
      <c r="P985">
        <v>1.24099</v>
      </c>
      <c r="Q985">
        <v>1.12778</v>
      </c>
      <c r="R985">
        <v>1.0209600000000001</v>
      </c>
      <c r="S985">
        <v>0.92331700000000005</v>
      </c>
      <c r="T985">
        <v>0.83322300000000005</v>
      </c>
      <c r="U985">
        <v>0.75185000000000002</v>
      </c>
      <c r="V985">
        <v>0.67913199999999996</v>
      </c>
      <c r="W985">
        <v>0.61465899999999996</v>
      </c>
      <c r="X985">
        <v>0.55739099999999997</v>
      </c>
      <c r="Y985">
        <v>0.50644100000000003</v>
      </c>
      <c r="Z985" s="142" t="s">
        <v>1675</v>
      </c>
    </row>
    <row r="986" spans="1:26">
      <c r="A986" t="s">
        <v>1311</v>
      </c>
      <c r="B986" t="s">
        <v>1278</v>
      </c>
      <c r="C986" t="s">
        <v>1677</v>
      </c>
      <c r="D986" t="s">
        <v>1687</v>
      </c>
      <c r="E986">
        <v>0</v>
      </c>
      <c r="F986">
        <v>0.60151500000000002</v>
      </c>
      <c r="G986">
        <v>1.93079</v>
      </c>
      <c r="H986">
        <v>2.8150900000000001</v>
      </c>
      <c r="I986">
        <v>2.8150900000000001</v>
      </c>
      <c r="J986">
        <v>1.62744</v>
      </c>
      <c r="K986">
        <v>1.62216</v>
      </c>
      <c r="L986">
        <v>1.6116600000000001</v>
      </c>
      <c r="M986">
        <v>1.5867899999999999</v>
      </c>
      <c r="N986">
        <v>1.5479499999999999</v>
      </c>
      <c r="O986">
        <v>1.5474600000000001</v>
      </c>
      <c r="P986">
        <v>1.5519499999999999</v>
      </c>
      <c r="Q986">
        <v>1.5495699999999999</v>
      </c>
      <c r="R986">
        <v>1.5396099999999999</v>
      </c>
      <c r="S986">
        <v>1.5229299999999999</v>
      </c>
      <c r="T986">
        <v>1.49939</v>
      </c>
      <c r="U986">
        <v>1.4702299999999999</v>
      </c>
      <c r="V986">
        <v>1.43727</v>
      </c>
      <c r="W986">
        <v>1.40221</v>
      </c>
      <c r="X986">
        <v>1.3658300000000001</v>
      </c>
      <c r="Y986">
        <v>1.329</v>
      </c>
      <c r="Z986" s="142" t="s">
        <v>1683</v>
      </c>
    </row>
    <row r="987" spans="1:26">
      <c r="A987" t="s">
        <v>1311</v>
      </c>
      <c r="B987" t="s">
        <v>1278</v>
      </c>
      <c r="C987" t="s">
        <v>1677</v>
      </c>
      <c r="D987" t="s">
        <v>1686</v>
      </c>
      <c r="E987">
        <v>0</v>
      </c>
      <c r="F987">
        <v>0.82084699999999999</v>
      </c>
      <c r="G987">
        <v>3.21136</v>
      </c>
      <c r="H987">
        <v>4.6821599999999997</v>
      </c>
      <c r="I987">
        <v>4.6821599999999997</v>
      </c>
      <c r="J987">
        <v>2.1764299999999999</v>
      </c>
      <c r="K987">
        <v>2.085</v>
      </c>
      <c r="L987">
        <v>2.0714999999999999</v>
      </c>
      <c r="M987">
        <v>2.0395300000000001</v>
      </c>
      <c r="N987">
        <v>1.9896</v>
      </c>
      <c r="O987">
        <v>1.98898</v>
      </c>
      <c r="P987">
        <v>1.99475</v>
      </c>
      <c r="Q987">
        <v>1.9917</v>
      </c>
      <c r="R987">
        <v>1.9789000000000001</v>
      </c>
      <c r="S987">
        <v>1.95746</v>
      </c>
      <c r="T987">
        <v>1.9272</v>
      </c>
      <c r="U987">
        <v>1.8897200000000001</v>
      </c>
      <c r="V987">
        <v>1.84735</v>
      </c>
      <c r="W987">
        <v>1.8022800000000001</v>
      </c>
      <c r="X987">
        <v>1.75552</v>
      </c>
      <c r="Y987">
        <v>1.7081900000000001</v>
      </c>
      <c r="Z987" s="142" t="s">
        <v>1683</v>
      </c>
    </row>
    <row r="988" spans="1:26">
      <c r="A988" t="s">
        <v>1311</v>
      </c>
      <c r="B988" t="s">
        <v>1278</v>
      </c>
      <c r="C988" t="s">
        <v>1677</v>
      </c>
      <c r="D988" t="s">
        <v>1685</v>
      </c>
      <c r="E988">
        <v>0</v>
      </c>
      <c r="F988">
        <v>1.7430600000000001E-3</v>
      </c>
      <c r="G988">
        <v>3.1222899999999998E-3</v>
      </c>
      <c r="H988">
        <v>4.49513E-3</v>
      </c>
      <c r="I988">
        <v>4.49513E-3</v>
      </c>
      <c r="J988">
        <v>3.2026200000000002E-3</v>
      </c>
      <c r="K988">
        <v>3.5495100000000001E-3</v>
      </c>
      <c r="L988">
        <v>3.6590500000000001E-3</v>
      </c>
      <c r="M988">
        <v>3.7432400000000001E-3</v>
      </c>
      <c r="N988">
        <v>3.7999800000000001E-3</v>
      </c>
      <c r="O988">
        <v>3.8299100000000002E-3</v>
      </c>
      <c r="P988">
        <v>3.8410300000000001E-3</v>
      </c>
      <c r="Q988">
        <v>3.8351499999999998E-3</v>
      </c>
      <c r="R988">
        <v>3.8105000000000001E-3</v>
      </c>
      <c r="S988">
        <v>3.7692099999999998E-3</v>
      </c>
      <c r="T988">
        <v>3.7109399999999998E-3</v>
      </c>
      <c r="U988">
        <v>3.6387799999999999E-3</v>
      </c>
      <c r="V988">
        <v>3.5571999999999999E-3</v>
      </c>
      <c r="W988">
        <v>3.4704200000000001E-3</v>
      </c>
      <c r="X988">
        <v>3.3803700000000002E-3</v>
      </c>
      <c r="Y988">
        <v>3.2892400000000001E-3</v>
      </c>
      <c r="Z988" s="142" t="s">
        <v>1683</v>
      </c>
    </row>
    <row r="989" spans="1:26">
      <c r="A989" t="s">
        <v>1311</v>
      </c>
      <c r="B989" t="s">
        <v>1278</v>
      </c>
      <c r="C989" t="s">
        <v>1677</v>
      </c>
      <c r="D989" t="s">
        <v>1684</v>
      </c>
      <c r="E989">
        <v>0</v>
      </c>
      <c r="F989" s="625">
        <v>4.6918700000000002E-5</v>
      </c>
      <c r="G989" s="625">
        <v>6.9256400000000003E-5</v>
      </c>
      <c r="H989" s="625">
        <v>9.9707499999999994E-5</v>
      </c>
      <c r="I989" s="625">
        <v>9.9707499999999994E-5</v>
      </c>
      <c r="J989" s="625">
        <v>4.9774100000000002E-5</v>
      </c>
      <c r="K989" s="625">
        <v>5.3325699999999997E-5</v>
      </c>
      <c r="L989" s="625">
        <v>5.49713E-5</v>
      </c>
      <c r="M989" s="625">
        <v>5.6236200000000002E-5</v>
      </c>
      <c r="N989" s="625">
        <v>5.7088700000000001E-5</v>
      </c>
      <c r="O989" s="625">
        <v>5.7538299999999998E-5</v>
      </c>
      <c r="P989" s="625">
        <v>5.7705399999999998E-5</v>
      </c>
      <c r="Q989" s="625">
        <v>5.7616900000000001E-5</v>
      </c>
      <c r="R989" s="625">
        <v>5.7246600000000002E-5</v>
      </c>
      <c r="S989" s="625">
        <v>5.6626399999999997E-5</v>
      </c>
      <c r="T989" s="625">
        <v>5.5751000000000002E-5</v>
      </c>
      <c r="U989" s="625">
        <v>5.4666899999999997E-5</v>
      </c>
      <c r="V989" s="625">
        <v>5.3441299999999999E-5</v>
      </c>
      <c r="W989" s="625">
        <v>5.21375E-5</v>
      </c>
      <c r="X989" s="625">
        <v>5.0784700000000002E-5</v>
      </c>
      <c r="Y989" s="625">
        <v>4.9415500000000001E-5</v>
      </c>
      <c r="Z989" s="142" t="s">
        <v>1683</v>
      </c>
    </row>
    <row r="990" spans="1:26">
      <c r="A990" t="s">
        <v>1311</v>
      </c>
      <c r="B990" t="s">
        <v>1278</v>
      </c>
      <c r="C990" t="s">
        <v>1677</v>
      </c>
      <c r="D990" t="s">
        <v>1682</v>
      </c>
      <c r="E990">
        <v>3.6135750000000001E-2</v>
      </c>
      <c r="F990">
        <v>5.0572560000000003E-2</v>
      </c>
      <c r="G990">
        <v>5.9266979999999997E-2</v>
      </c>
      <c r="H990">
        <v>6.6774689999999998E-2</v>
      </c>
      <c r="I990">
        <v>7.4101749999999994E-2</v>
      </c>
      <c r="J990">
        <v>7.6071299999999994E-2</v>
      </c>
      <c r="K990">
        <v>7.8538940000000002E-2</v>
      </c>
      <c r="L990">
        <v>8.0454919999999999E-2</v>
      </c>
      <c r="M990">
        <v>8.1786730000000002E-2</v>
      </c>
      <c r="N990">
        <v>8.2499339999999893E-2</v>
      </c>
      <c r="O990">
        <v>8.3042920000000006E-2</v>
      </c>
      <c r="P990">
        <v>8.3283930000000006E-2</v>
      </c>
      <c r="Q990">
        <v>8.3156350000000004E-2</v>
      </c>
      <c r="R990">
        <v>8.2621849999999997E-2</v>
      </c>
      <c r="S990">
        <v>8.1726679999999996E-2</v>
      </c>
      <c r="T990">
        <v>8.046325E-2</v>
      </c>
      <c r="U990">
        <v>7.8898620000000003E-2</v>
      </c>
      <c r="V990">
        <v>7.7129799999999998E-2</v>
      </c>
      <c r="W990">
        <v>7.5247969999999997E-2</v>
      </c>
      <c r="X990">
        <v>7.3295639999999995E-2</v>
      </c>
      <c r="Y990">
        <v>7.1319499999999994E-2</v>
      </c>
      <c r="Z990" s="142" t="s">
        <v>1675</v>
      </c>
    </row>
    <row r="991" spans="1:26">
      <c r="A991" t="s">
        <v>1311</v>
      </c>
      <c r="B991" t="s">
        <v>1278</v>
      </c>
      <c r="C991" t="s">
        <v>1677</v>
      </c>
      <c r="D991" t="s">
        <v>1681</v>
      </c>
      <c r="E991">
        <v>0.98583240000000005</v>
      </c>
      <c r="F991">
        <v>1.3108381</v>
      </c>
      <c r="G991">
        <v>1.4164257</v>
      </c>
      <c r="H991">
        <v>1.5103428999999999</v>
      </c>
      <c r="I991">
        <v>1.6129529</v>
      </c>
      <c r="J991">
        <v>1.6640819</v>
      </c>
      <c r="K991">
        <v>1.7288277000000001</v>
      </c>
      <c r="L991">
        <v>1.7821811000000001</v>
      </c>
      <c r="M991">
        <v>1.8231862999999999</v>
      </c>
      <c r="N991">
        <v>1.8508244999999901</v>
      </c>
      <c r="O991">
        <v>1.8654073999999901</v>
      </c>
      <c r="P991">
        <v>1.8708228</v>
      </c>
      <c r="Q991">
        <v>1.8679539999999999</v>
      </c>
      <c r="R991">
        <v>1.8559486999999999</v>
      </c>
      <c r="S991">
        <v>1.8358361000000001</v>
      </c>
      <c r="T991">
        <v>1.8074596999999999</v>
      </c>
      <c r="U991">
        <v>1.7723066999999999</v>
      </c>
      <c r="V991">
        <v>1.7325797999999999</v>
      </c>
      <c r="W991">
        <v>1.6903066</v>
      </c>
      <c r="X991">
        <v>1.6464532999999999</v>
      </c>
      <c r="Y991">
        <v>1.6020597999999999</v>
      </c>
      <c r="Z991" s="142" t="s">
        <v>1675</v>
      </c>
    </row>
    <row r="992" spans="1:26">
      <c r="A992" t="s">
        <v>1311</v>
      </c>
      <c r="B992" t="s">
        <v>1278</v>
      </c>
      <c r="C992" t="s">
        <v>1677</v>
      </c>
      <c r="D992" t="s">
        <v>1680</v>
      </c>
      <c r="E992">
        <v>0.14398302900000001</v>
      </c>
      <c r="F992">
        <v>0.30638203800000002</v>
      </c>
      <c r="G992">
        <v>0.38332556000000001</v>
      </c>
      <c r="H992">
        <v>0.42162829000000002</v>
      </c>
      <c r="I992">
        <v>0.42351406999999902</v>
      </c>
      <c r="J992">
        <v>0.40205843000000002</v>
      </c>
      <c r="K992">
        <v>0.37659198999999999</v>
      </c>
      <c r="L992">
        <v>0.35238057</v>
      </c>
      <c r="M992">
        <v>0.32797817000000001</v>
      </c>
      <c r="N992">
        <v>0.30316865999999998</v>
      </c>
      <c r="O992">
        <v>0.27816971999999901</v>
      </c>
      <c r="P992">
        <v>0.25392551000000002</v>
      </c>
      <c r="Q992">
        <v>0.23089027000000001</v>
      </c>
      <c r="R992">
        <v>0.20914892999999901</v>
      </c>
      <c r="S992">
        <v>0.19366264999999999</v>
      </c>
      <c r="T992">
        <v>0.19066889000000001</v>
      </c>
      <c r="U992">
        <v>0.18696172</v>
      </c>
      <c r="V992">
        <v>0.182770659999999</v>
      </c>
      <c r="W992">
        <v>0.17831068999999999</v>
      </c>
      <c r="X992">
        <v>0.17368453</v>
      </c>
      <c r="Y992">
        <v>0.16900229</v>
      </c>
      <c r="Z992" s="142" t="s">
        <v>1675</v>
      </c>
    </row>
    <row r="993" spans="1:26">
      <c r="A993" t="s">
        <v>1311</v>
      </c>
      <c r="B993" t="s">
        <v>1278</v>
      </c>
      <c r="C993" t="s">
        <v>1677</v>
      </c>
      <c r="D993" t="s">
        <v>1679</v>
      </c>
      <c r="E993">
        <v>0.106698</v>
      </c>
      <c r="F993">
        <v>0.22809699999999999</v>
      </c>
      <c r="G993">
        <v>0.28548200000000001</v>
      </c>
      <c r="H993">
        <v>0.31322</v>
      </c>
      <c r="I993">
        <v>0.31322</v>
      </c>
      <c r="J993">
        <v>0.29727599999999998</v>
      </c>
      <c r="K993">
        <v>0.27834900000000001</v>
      </c>
      <c r="L993">
        <v>0.26035999999999998</v>
      </c>
      <c r="M993">
        <v>0.24223600000000001</v>
      </c>
      <c r="N993">
        <v>0.22381799999999999</v>
      </c>
      <c r="O993">
        <v>0.20526700000000001</v>
      </c>
      <c r="P993">
        <v>0.187281</v>
      </c>
      <c r="Q993">
        <v>0.17019599999999999</v>
      </c>
      <c r="R993">
        <v>0.15407599999999999</v>
      </c>
      <c r="S993">
        <v>0.13933999999999999</v>
      </c>
      <c r="T993">
        <v>0.12574399999999999</v>
      </c>
      <c r="U993">
        <v>0.11346299999999999</v>
      </c>
      <c r="V993">
        <v>0.102489</v>
      </c>
      <c r="W993">
        <v>9.2759599999999998E-2</v>
      </c>
      <c r="X993">
        <v>8.41171E-2</v>
      </c>
      <c r="Y993">
        <v>7.6428200000000002E-2</v>
      </c>
      <c r="Z993" s="142" t="s">
        <v>1675</v>
      </c>
    </row>
    <row r="994" spans="1:26">
      <c r="A994" t="s">
        <v>1311</v>
      </c>
      <c r="B994" t="s">
        <v>1278</v>
      </c>
      <c r="C994" t="s">
        <v>1677</v>
      </c>
      <c r="D994" t="s">
        <v>1678</v>
      </c>
      <c r="E994">
        <v>7.54248E-2</v>
      </c>
      <c r="F994">
        <v>0.161242</v>
      </c>
      <c r="G994">
        <v>0.20180799999999999</v>
      </c>
      <c r="H994">
        <v>0.221416</v>
      </c>
      <c r="I994">
        <v>0.221416</v>
      </c>
      <c r="J994">
        <v>0.210145</v>
      </c>
      <c r="K994">
        <v>0.196765</v>
      </c>
      <c r="L994">
        <v>0.18404899999999999</v>
      </c>
      <c r="M994">
        <v>0.17519299999999999</v>
      </c>
      <c r="N994">
        <v>0.17784900000000001</v>
      </c>
      <c r="O994">
        <v>0.17924899999999999</v>
      </c>
      <c r="P994">
        <v>0.17977000000000001</v>
      </c>
      <c r="Q994">
        <v>0.17949399999999999</v>
      </c>
      <c r="R994">
        <v>0.178341</v>
      </c>
      <c r="S994">
        <v>0.17640800000000001</v>
      </c>
      <c r="T994">
        <v>0.173681</v>
      </c>
      <c r="U994">
        <v>0.17030400000000001</v>
      </c>
      <c r="V994">
        <v>0.166486</v>
      </c>
      <c r="W994">
        <v>0.16242400000000001</v>
      </c>
      <c r="X994">
        <v>0.15820999999999999</v>
      </c>
      <c r="Y994">
        <v>0.153944</v>
      </c>
      <c r="Z994" s="142" t="s">
        <v>1675</v>
      </c>
    </row>
    <row r="995" spans="1:26">
      <c r="A995" t="s">
        <v>1311</v>
      </c>
      <c r="B995" t="s">
        <v>1278</v>
      </c>
      <c r="C995" t="s">
        <v>1677</v>
      </c>
      <c r="D995" t="s">
        <v>1676</v>
      </c>
      <c r="E995">
        <v>9.3028699999999995E-3</v>
      </c>
      <c r="F995">
        <v>1.9887599999999998E-2</v>
      </c>
      <c r="G995">
        <v>2.4890900000000001E-2</v>
      </c>
      <c r="H995">
        <v>2.7309300000000002E-2</v>
      </c>
      <c r="I995">
        <v>2.7309300000000002E-2</v>
      </c>
      <c r="J995">
        <v>2.59192E-2</v>
      </c>
      <c r="K995">
        <v>2.4268999999999999E-2</v>
      </c>
      <c r="L995">
        <v>2.2700600000000001E-2</v>
      </c>
      <c r="M995">
        <v>2.1120300000000002E-2</v>
      </c>
      <c r="N995">
        <v>1.9514500000000001E-2</v>
      </c>
      <c r="O995">
        <v>1.7897E-2</v>
      </c>
      <c r="P995">
        <v>1.6328800000000001E-2</v>
      </c>
      <c r="Q995">
        <v>1.5813399999999998E-2</v>
      </c>
      <c r="R995">
        <v>1.5711800000000001E-2</v>
      </c>
      <c r="S995">
        <v>1.55415E-2</v>
      </c>
      <c r="T995">
        <v>1.53013E-2</v>
      </c>
      <c r="U995">
        <v>1.50037E-2</v>
      </c>
      <c r="V995">
        <v>1.4667400000000001E-2</v>
      </c>
      <c r="W995">
        <v>1.4309499999999999E-2</v>
      </c>
      <c r="X995">
        <v>1.39382E-2</v>
      </c>
      <c r="Y995">
        <v>1.35625E-2</v>
      </c>
      <c r="Z995" s="142" t="s">
        <v>1675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AE766-14B1-9D4E-83C0-E4F4F3A54628}">
  <sheetPr>
    <tabColor rgb="FF7030A0"/>
  </sheetPr>
  <dimension ref="A1:F135"/>
  <sheetViews>
    <sheetView zoomScale="115" zoomScaleNormal="115" workbookViewId="0"/>
  </sheetViews>
  <sheetFormatPr defaultColWidth="8.7109375" defaultRowHeight="15"/>
  <cols>
    <col min="1" max="1" width="21.28515625" style="142" customWidth="1"/>
    <col min="2" max="2" width="45.42578125" customWidth="1"/>
    <col min="3" max="3" width="16.42578125" style="142" customWidth="1"/>
    <col min="4" max="4" width="49.28515625" customWidth="1"/>
    <col min="5" max="5" width="58.42578125" customWidth="1"/>
    <col min="6" max="6" width="63.7109375" customWidth="1"/>
  </cols>
  <sheetData>
    <row r="1" spans="1:6" s="1" customFormat="1">
      <c r="A1" s="140" t="s">
        <v>70</v>
      </c>
      <c r="B1" s="10" t="s">
        <v>71</v>
      </c>
      <c r="C1" s="141" t="s">
        <v>72</v>
      </c>
      <c r="D1" s="10" t="s">
        <v>73</v>
      </c>
      <c r="E1" s="10" t="s">
        <v>74</v>
      </c>
      <c r="F1" s="10" t="s">
        <v>75</v>
      </c>
    </row>
    <row r="2" spans="1:6">
      <c r="A2" s="142">
        <v>1</v>
      </c>
      <c r="B2" s="149" t="s">
        <v>76</v>
      </c>
      <c r="C2" s="142">
        <v>2022</v>
      </c>
      <c r="D2" t="s">
        <v>77</v>
      </c>
      <c r="E2" s="125" t="s">
        <v>78</v>
      </c>
      <c r="F2" t="s">
        <v>79</v>
      </c>
    </row>
    <row r="3" spans="1:6">
      <c r="A3" s="142">
        <f>A2+1</f>
        <v>2</v>
      </c>
      <c r="B3" s="149" t="s">
        <v>902</v>
      </c>
      <c r="C3" s="142">
        <v>2023</v>
      </c>
      <c r="D3" s="149" t="s">
        <v>901</v>
      </c>
      <c r="E3" s="125" t="s">
        <v>900</v>
      </c>
    </row>
    <row r="4" spans="1:6">
      <c r="A4" s="142">
        <f t="shared" ref="A4:A29" si="0">A3+1</f>
        <v>3</v>
      </c>
      <c r="B4" s="149" t="s">
        <v>923</v>
      </c>
      <c r="C4" s="142">
        <v>2025</v>
      </c>
      <c r="D4" s="149" t="s">
        <v>921</v>
      </c>
      <c r="E4" s="125" t="s">
        <v>922</v>
      </c>
    </row>
    <row r="5" spans="1:6">
      <c r="A5" s="142">
        <f t="shared" si="0"/>
        <v>4</v>
      </c>
      <c r="B5" s="149" t="s">
        <v>919</v>
      </c>
      <c r="C5" s="142">
        <v>2026</v>
      </c>
      <c r="D5" s="149" t="s">
        <v>920</v>
      </c>
      <c r="E5" s="125" t="s">
        <v>918</v>
      </c>
    </row>
    <row r="6" spans="1:6">
      <c r="A6" s="142">
        <f t="shared" si="0"/>
        <v>5</v>
      </c>
      <c r="B6" s="149" t="s">
        <v>1002</v>
      </c>
      <c r="C6" s="142">
        <v>2024</v>
      </c>
      <c r="D6" s="149" t="s">
        <v>1004</v>
      </c>
      <c r="E6" s="125" t="s">
        <v>1003</v>
      </c>
      <c r="F6" t="s">
        <v>1005</v>
      </c>
    </row>
    <row r="7" spans="1:6">
      <c r="A7" s="142">
        <f t="shared" si="0"/>
        <v>6</v>
      </c>
      <c r="B7" t="s">
        <v>80</v>
      </c>
      <c r="C7" s="142">
        <v>2023</v>
      </c>
      <c r="D7" s="149" t="s">
        <v>81</v>
      </c>
      <c r="E7" s="125" t="s">
        <v>82</v>
      </c>
      <c r="F7" t="s">
        <v>83</v>
      </c>
    </row>
    <row r="8" spans="1:6">
      <c r="A8" s="142">
        <f t="shared" si="0"/>
        <v>7</v>
      </c>
      <c r="B8" t="s">
        <v>864</v>
      </c>
      <c r="C8" s="142">
        <v>2025</v>
      </c>
      <c r="D8" t="s">
        <v>863</v>
      </c>
      <c r="E8" s="125" t="s">
        <v>862</v>
      </c>
    </row>
    <row r="9" spans="1:6">
      <c r="A9" s="142">
        <f t="shared" si="0"/>
        <v>8</v>
      </c>
      <c r="B9" t="s">
        <v>84</v>
      </c>
      <c r="C9" s="142">
        <v>2025</v>
      </c>
      <c r="D9" t="s">
        <v>85</v>
      </c>
      <c r="E9" s="150" t="s">
        <v>86</v>
      </c>
      <c r="F9" t="s">
        <v>87</v>
      </c>
    </row>
    <row r="10" spans="1:6">
      <c r="A10" s="142">
        <f t="shared" si="0"/>
        <v>9</v>
      </c>
      <c r="B10" t="s">
        <v>988</v>
      </c>
      <c r="C10" s="142">
        <v>2025</v>
      </c>
      <c r="D10" s="149" t="s">
        <v>986</v>
      </c>
      <c r="E10" s="150" t="s">
        <v>987</v>
      </c>
      <c r="F10" t="s">
        <v>989</v>
      </c>
    </row>
    <row r="11" spans="1:6">
      <c r="A11" s="142">
        <f t="shared" si="0"/>
        <v>10</v>
      </c>
      <c r="B11" s="149" t="s">
        <v>990</v>
      </c>
      <c r="C11" s="142">
        <v>2011</v>
      </c>
      <c r="D11" s="149" t="s">
        <v>991</v>
      </c>
      <c r="E11" s="150" t="s">
        <v>992</v>
      </c>
      <c r="F11" t="s">
        <v>993</v>
      </c>
    </row>
    <row r="12" spans="1:6">
      <c r="A12" s="142">
        <f t="shared" si="0"/>
        <v>11</v>
      </c>
      <c r="B12" t="s">
        <v>88</v>
      </c>
      <c r="C12" s="142">
        <v>2025</v>
      </c>
      <c r="D12" t="s">
        <v>89</v>
      </c>
      <c r="E12" s="125" t="s">
        <v>90</v>
      </c>
    </row>
    <row r="13" spans="1:6">
      <c r="A13" s="142">
        <f t="shared" si="0"/>
        <v>12</v>
      </c>
      <c r="B13" t="s">
        <v>950</v>
      </c>
      <c r="C13" s="142">
        <v>2021</v>
      </c>
      <c r="D13" t="s">
        <v>951</v>
      </c>
      <c r="E13" s="125" t="s">
        <v>952</v>
      </c>
      <c r="F13" t="s">
        <v>953</v>
      </c>
    </row>
    <row r="14" spans="1:6">
      <c r="A14" s="142">
        <f t="shared" si="0"/>
        <v>13</v>
      </c>
      <c r="B14" t="s">
        <v>944</v>
      </c>
      <c r="C14" s="142">
        <v>2017</v>
      </c>
      <c r="D14" t="s">
        <v>943</v>
      </c>
      <c r="E14" s="125" t="s">
        <v>942</v>
      </c>
      <c r="F14" t="s">
        <v>941</v>
      </c>
    </row>
    <row r="15" spans="1:6">
      <c r="A15" s="142">
        <f t="shared" si="0"/>
        <v>14</v>
      </c>
      <c r="B15" t="s">
        <v>91</v>
      </c>
      <c r="C15" s="142">
        <v>2025</v>
      </c>
      <c r="D15" t="s">
        <v>92</v>
      </c>
      <c r="E15" s="125" t="s">
        <v>93</v>
      </c>
    </row>
    <row r="16" spans="1:6">
      <c r="A16" s="142">
        <f t="shared" si="0"/>
        <v>15</v>
      </c>
      <c r="B16" t="s">
        <v>1010</v>
      </c>
      <c r="C16" s="142">
        <v>2024</v>
      </c>
      <c r="D16" t="s">
        <v>1008</v>
      </c>
      <c r="E16" s="125" t="s">
        <v>1009</v>
      </c>
    </row>
    <row r="17" spans="1:6">
      <c r="A17" s="142">
        <f t="shared" si="0"/>
        <v>16</v>
      </c>
      <c r="B17" t="s">
        <v>94</v>
      </c>
      <c r="C17" s="142">
        <v>2025</v>
      </c>
      <c r="D17" t="s">
        <v>754</v>
      </c>
      <c r="E17" s="125" t="s">
        <v>755</v>
      </c>
      <c r="F17" t="s">
        <v>756</v>
      </c>
    </row>
    <row r="18" spans="1:6">
      <c r="A18" s="142">
        <f t="shared" si="0"/>
        <v>17</v>
      </c>
      <c r="B18" s="149" t="s">
        <v>95</v>
      </c>
      <c r="C18" s="142">
        <v>2025</v>
      </c>
      <c r="D18" t="s">
        <v>96</v>
      </c>
      <c r="E18" s="125" t="s">
        <v>97</v>
      </c>
    </row>
    <row r="19" spans="1:6">
      <c r="A19" s="142">
        <f t="shared" si="0"/>
        <v>18</v>
      </c>
      <c r="B19" t="s">
        <v>98</v>
      </c>
      <c r="C19" s="142">
        <v>2018</v>
      </c>
      <c r="D19" t="s">
        <v>99</v>
      </c>
      <c r="E19" s="125" t="s">
        <v>100</v>
      </c>
    </row>
    <row r="20" spans="1:6">
      <c r="A20" s="142">
        <f t="shared" si="0"/>
        <v>19</v>
      </c>
      <c r="B20" t="s">
        <v>101</v>
      </c>
      <c r="C20" s="142">
        <v>2023</v>
      </c>
      <c r="D20" t="s">
        <v>102</v>
      </c>
      <c r="E20" s="125" t="s">
        <v>103</v>
      </c>
    </row>
    <row r="21" spans="1:6">
      <c r="A21" s="142">
        <f t="shared" si="0"/>
        <v>20</v>
      </c>
      <c r="B21" t="s">
        <v>94</v>
      </c>
      <c r="C21" s="142">
        <v>2025</v>
      </c>
      <c r="D21" t="s">
        <v>762</v>
      </c>
      <c r="E21" s="125" t="s">
        <v>761</v>
      </c>
      <c r="F21" t="s">
        <v>1054</v>
      </c>
    </row>
    <row r="22" spans="1:6">
      <c r="A22" s="142">
        <f t="shared" si="0"/>
        <v>21</v>
      </c>
      <c r="B22" t="s">
        <v>792</v>
      </c>
      <c r="C22" s="142">
        <v>2022</v>
      </c>
      <c r="D22" t="s">
        <v>791</v>
      </c>
      <c r="E22" s="125" t="s">
        <v>793</v>
      </c>
      <c r="F22" t="s">
        <v>794</v>
      </c>
    </row>
    <row r="23" spans="1:6">
      <c r="A23" s="142">
        <f t="shared" si="0"/>
        <v>22</v>
      </c>
      <c r="B23" t="s">
        <v>1044</v>
      </c>
      <c r="C23" s="142">
        <v>2003</v>
      </c>
      <c r="D23" t="s">
        <v>1046</v>
      </c>
      <c r="E23" s="125" t="s">
        <v>1045</v>
      </c>
      <c r="F23" t="s">
        <v>257</v>
      </c>
    </row>
    <row r="24" spans="1:6">
      <c r="A24" s="142">
        <f t="shared" si="0"/>
        <v>23</v>
      </c>
      <c r="B24" t="s">
        <v>828</v>
      </c>
      <c r="C24" s="142">
        <v>2015</v>
      </c>
      <c r="D24" t="s">
        <v>836</v>
      </c>
      <c r="E24" s="125" t="s">
        <v>835</v>
      </c>
      <c r="F24" t="s">
        <v>829</v>
      </c>
    </row>
    <row r="25" spans="1:6">
      <c r="A25" s="142">
        <f t="shared" si="0"/>
        <v>24</v>
      </c>
      <c r="B25" t="s">
        <v>865</v>
      </c>
      <c r="C25" s="142">
        <v>2023</v>
      </c>
      <c r="D25" t="s">
        <v>866</v>
      </c>
      <c r="E25" s="125" t="s">
        <v>867</v>
      </c>
      <c r="F25" t="s">
        <v>954</v>
      </c>
    </row>
    <row r="26" spans="1:6">
      <c r="A26" s="142">
        <f t="shared" si="0"/>
        <v>25</v>
      </c>
      <c r="B26" t="s">
        <v>870</v>
      </c>
      <c r="C26" s="142">
        <v>2020</v>
      </c>
      <c r="D26" t="s">
        <v>869</v>
      </c>
      <c r="E26" s="125" t="s">
        <v>868</v>
      </c>
    </row>
    <row r="27" spans="1:6">
      <c r="A27" s="142">
        <f t="shared" si="0"/>
        <v>26</v>
      </c>
      <c r="B27" t="s">
        <v>876</v>
      </c>
      <c r="C27" s="142">
        <v>2017</v>
      </c>
      <c r="D27" t="s">
        <v>877</v>
      </c>
      <c r="E27" s="125" t="s">
        <v>878</v>
      </c>
      <c r="F27" t="s">
        <v>879</v>
      </c>
    </row>
    <row r="28" spans="1:6">
      <c r="A28" s="142">
        <f t="shared" si="0"/>
        <v>27</v>
      </c>
      <c r="B28" t="s">
        <v>1065</v>
      </c>
      <c r="C28" s="142">
        <v>2008</v>
      </c>
      <c r="D28" t="s">
        <v>1064</v>
      </c>
      <c r="E28" s="125" t="s">
        <v>1063</v>
      </c>
    </row>
    <row r="29" spans="1:6">
      <c r="A29" s="142">
        <f t="shared" si="0"/>
        <v>28</v>
      </c>
      <c r="B29" t="s">
        <v>1060</v>
      </c>
      <c r="C29" s="142">
        <v>2026</v>
      </c>
      <c r="D29" t="s">
        <v>1061</v>
      </c>
      <c r="E29" s="125" t="s">
        <v>1062</v>
      </c>
    </row>
    <row r="31" spans="1:6">
      <c r="E31" s="125"/>
    </row>
    <row r="32" spans="1:6">
      <c r="E32" s="125"/>
    </row>
    <row r="33" spans="5:5">
      <c r="E33" s="125"/>
    </row>
    <row r="34" spans="5:5">
      <c r="E34" s="125"/>
    </row>
    <row r="35" spans="5:5">
      <c r="E35" s="125"/>
    </row>
    <row r="36" spans="5:5">
      <c r="E36" s="125"/>
    </row>
    <row r="37" spans="5:5">
      <c r="E37" s="125"/>
    </row>
    <row r="38" spans="5:5">
      <c r="E38" s="125"/>
    </row>
    <row r="39" spans="5:5">
      <c r="E39" s="125"/>
    </row>
    <row r="40" spans="5:5">
      <c r="E40" s="125"/>
    </row>
    <row r="41" spans="5:5">
      <c r="E41" s="125"/>
    </row>
    <row r="42" spans="5:5">
      <c r="E42" s="125"/>
    </row>
    <row r="43" spans="5:5">
      <c r="E43" s="125"/>
    </row>
    <row r="44" spans="5:5">
      <c r="E44" s="125"/>
    </row>
    <row r="45" spans="5:5">
      <c r="E45" s="125"/>
    </row>
    <row r="46" spans="5:5">
      <c r="E46" s="125"/>
    </row>
    <row r="47" spans="5:5">
      <c r="E47" s="125"/>
    </row>
    <row r="48" spans="5:5">
      <c r="E48" s="125"/>
    </row>
    <row r="49" spans="5:5">
      <c r="E49" s="125"/>
    </row>
    <row r="50" spans="5:5">
      <c r="E50" s="125"/>
    </row>
    <row r="51" spans="5:5">
      <c r="E51" s="125"/>
    </row>
    <row r="53" spans="5:5">
      <c r="E53" s="125"/>
    </row>
    <row r="54" spans="5:5">
      <c r="E54" s="125"/>
    </row>
    <row r="55" spans="5:5">
      <c r="E55" s="125"/>
    </row>
    <row r="56" spans="5:5">
      <c r="E56" s="125"/>
    </row>
    <row r="57" spans="5:5">
      <c r="E57" s="125"/>
    </row>
    <row r="58" spans="5:5">
      <c r="E58" s="125"/>
    </row>
    <row r="59" spans="5:5">
      <c r="E59" s="125"/>
    </row>
    <row r="60" spans="5:5">
      <c r="E60" s="125"/>
    </row>
    <row r="61" spans="5:5">
      <c r="E61" s="125"/>
    </row>
    <row r="62" spans="5:5">
      <c r="E62" s="125"/>
    </row>
    <row r="63" spans="5:5">
      <c r="E63" s="125"/>
    </row>
    <row r="64" spans="5:5">
      <c r="E64" s="125"/>
    </row>
    <row r="65" spans="5:5">
      <c r="E65" s="125"/>
    </row>
    <row r="66" spans="5:5">
      <c r="E66" s="125"/>
    </row>
    <row r="67" spans="5:5">
      <c r="E67" s="125"/>
    </row>
    <row r="68" spans="5:5">
      <c r="E68" s="125"/>
    </row>
    <row r="69" spans="5:5">
      <c r="E69" s="125"/>
    </row>
    <row r="70" spans="5:5">
      <c r="E70" s="125"/>
    </row>
    <row r="71" spans="5:5">
      <c r="E71" s="125"/>
    </row>
    <row r="72" spans="5:5">
      <c r="E72" s="125"/>
    </row>
    <row r="73" spans="5:5">
      <c r="E73" s="125"/>
    </row>
    <row r="74" spans="5:5">
      <c r="E74" s="125"/>
    </row>
    <row r="75" spans="5:5">
      <c r="E75" s="125"/>
    </row>
    <row r="76" spans="5:5">
      <c r="E76" s="125"/>
    </row>
    <row r="77" spans="5:5">
      <c r="E77" s="125"/>
    </row>
    <row r="78" spans="5:5">
      <c r="E78" s="125"/>
    </row>
    <row r="79" spans="5:5">
      <c r="E79" s="125"/>
    </row>
    <row r="80" spans="5:5">
      <c r="E80" s="125"/>
    </row>
    <row r="81" spans="4:5">
      <c r="E81" s="125"/>
    </row>
    <row r="82" spans="4:5">
      <c r="E82" s="125"/>
    </row>
    <row r="83" spans="4:5">
      <c r="E83" s="125"/>
    </row>
    <row r="85" spans="4:5">
      <c r="E85" s="125"/>
    </row>
    <row r="86" spans="4:5">
      <c r="E86" s="125"/>
    </row>
    <row r="87" spans="4:5">
      <c r="E87" s="125"/>
    </row>
    <row r="88" spans="4:5">
      <c r="D88" s="143"/>
      <c r="E88" s="125"/>
    </row>
    <row r="89" spans="4:5">
      <c r="E89" s="125"/>
    </row>
    <row r="90" spans="4:5">
      <c r="E90" s="125"/>
    </row>
    <row r="91" spans="4:5">
      <c r="E91" s="125"/>
    </row>
    <row r="92" spans="4:5">
      <c r="E92" s="125"/>
    </row>
    <row r="93" spans="4:5">
      <c r="E93" s="125"/>
    </row>
    <row r="94" spans="4:5">
      <c r="E94" s="125"/>
    </row>
    <row r="95" spans="4:5">
      <c r="E95" s="125"/>
    </row>
    <row r="96" spans="4:5">
      <c r="E96" s="125"/>
    </row>
    <row r="97" spans="5:5">
      <c r="E97" s="125"/>
    </row>
    <row r="98" spans="5:5">
      <c r="E98" s="125"/>
    </row>
    <row r="99" spans="5:5">
      <c r="E99" s="125"/>
    </row>
    <row r="100" spans="5:5">
      <c r="E100" s="125"/>
    </row>
    <row r="102" spans="5:5">
      <c r="E102" s="125"/>
    </row>
    <row r="103" spans="5:5">
      <c r="E103" s="125"/>
    </row>
    <row r="104" spans="5:5">
      <c r="E104" s="125"/>
    </row>
    <row r="105" spans="5:5">
      <c r="E105" s="125"/>
    </row>
    <row r="106" spans="5:5">
      <c r="E106" s="125"/>
    </row>
    <row r="107" spans="5:5">
      <c r="E107" s="125"/>
    </row>
    <row r="108" spans="5:5">
      <c r="E108" s="125"/>
    </row>
    <row r="109" spans="5:5">
      <c r="E109" s="125"/>
    </row>
    <row r="110" spans="5:5">
      <c r="E110" s="125"/>
    </row>
    <row r="111" spans="5:5">
      <c r="E111" s="125"/>
    </row>
    <row r="112" spans="5:5">
      <c r="E112" s="125"/>
    </row>
    <row r="113" spans="4:5">
      <c r="E113" s="125"/>
    </row>
    <row r="114" spans="4:5">
      <c r="E114" s="125"/>
    </row>
    <row r="115" spans="4:5">
      <c r="E115" s="125"/>
    </row>
    <row r="116" spans="4:5">
      <c r="E116" s="125"/>
    </row>
    <row r="117" spans="4:5">
      <c r="E117" s="125"/>
    </row>
    <row r="118" spans="4:5">
      <c r="E118" s="125"/>
    </row>
    <row r="119" spans="4:5">
      <c r="E119" s="125"/>
    </row>
    <row r="120" spans="4:5">
      <c r="E120" s="125"/>
    </row>
    <row r="121" spans="4:5">
      <c r="E121" s="125"/>
    </row>
    <row r="122" spans="4:5">
      <c r="E122" s="125"/>
    </row>
    <row r="123" spans="4:5">
      <c r="D123" s="144"/>
      <c r="E123" s="125"/>
    </row>
    <row r="124" spans="4:5">
      <c r="E124" s="125"/>
    </row>
    <row r="125" spans="4:5">
      <c r="E125" s="125"/>
    </row>
    <row r="126" spans="4:5">
      <c r="E126" s="125"/>
    </row>
    <row r="127" spans="4:5">
      <c r="E127" s="125"/>
    </row>
    <row r="128" spans="4:5">
      <c r="E128" s="125"/>
    </row>
    <row r="129" spans="5:5">
      <c r="E129" s="125"/>
    </row>
    <row r="130" spans="5:5">
      <c r="E130" s="125"/>
    </row>
    <row r="131" spans="5:5">
      <c r="E131" s="125"/>
    </row>
    <row r="132" spans="5:5">
      <c r="E132" s="125"/>
    </row>
    <row r="133" spans="5:5">
      <c r="E133" s="125"/>
    </row>
    <row r="134" spans="5:5">
      <c r="E134" s="125"/>
    </row>
    <row r="135" spans="5:5">
      <c r="E135" s="125"/>
    </row>
  </sheetData>
  <hyperlinks>
    <hyperlink ref="E9" r:id="rId1" xr:uid="{80803D4A-311E-E545-B28C-984F55179B65}"/>
    <hyperlink ref="E12" r:id="rId2" xr:uid="{8F0FE7CC-BBD8-6F47-BAFF-4618457A5208}"/>
    <hyperlink ref="E2" r:id="rId3" xr:uid="{FBC0F74B-75B5-9145-8007-E54521E9B2DE}"/>
    <hyperlink ref="E7" r:id="rId4" xr:uid="{CB8584FB-9E38-8448-BF45-DF6E854F700A}"/>
    <hyperlink ref="E20" r:id="rId5" xr:uid="{30274377-4590-3C4B-96B0-545CC3E501F4}"/>
    <hyperlink ref="E21" r:id="rId6" xr:uid="{95184A76-0AEB-C34F-BA2D-61D870A06A00}"/>
    <hyperlink ref="E8" r:id="rId7" location="downloads" xr:uid="{0DB9C7E6-C8B8-5144-ABFF-9EDD38A3F29B}"/>
    <hyperlink ref="E25" r:id="rId8" xr:uid="{94B89AC5-17DA-3C4D-B338-8DDC9F3E195E}"/>
    <hyperlink ref="E26" r:id="rId9" xr:uid="{F96F5FD4-A677-8342-9BFE-B58CAC9E5F3A}"/>
    <hyperlink ref="E27" r:id="rId10" xr:uid="{47564112-BC71-8B4B-BE63-825FF75724FC}"/>
    <hyperlink ref="E22" r:id="rId11" xr:uid="{A67DF3F2-6EDE-E74C-BFAA-3D178521992C}"/>
    <hyperlink ref="E24" r:id="rId12" xr:uid="{917F0585-A2CE-9041-810B-9B293864C68B}"/>
    <hyperlink ref="E5" r:id="rId13" xr:uid="{B309BC3B-03C9-0745-B807-3A0B9BCA57F7}"/>
    <hyperlink ref="E14" r:id="rId14" xr:uid="{8BB73F56-0883-6A42-AD51-7F85B71C0113}"/>
    <hyperlink ref="E13" r:id="rId15" xr:uid="{E04FA363-F701-D945-9457-C446987FE45B}"/>
  </hyperlinks>
  <pageMargins left="0.7" right="0.7" top="0.75" bottom="0.75" header="0.3" footer="0.3"/>
  <pageSetup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FDE9B-7354-4CA3-9B04-CBD25F292AC7}">
  <sheetPr>
    <tabColor theme="5" tint="0.39997558519241921"/>
  </sheetPr>
  <dimension ref="A1:E24"/>
  <sheetViews>
    <sheetView zoomScale="107" zoomScaleNormal="145" workbookViewId="0"/>
  </sheetViews>
  <sheetFormatPr defaultColWidth="8.7109375" defaultRowHeight="15"/>
  <cols>
    <col min="1" max="1" width="37.140625" customWidth="1"/>
    <col min="2" max="3" width="15.28515625" customWidth="1"/>
    <col min="4" max="4" width="21.7109375" style="142" customWidth="1"/>
    <col min="5" max="5" width="18.140625" customWidth="1"/>
  </cols>
  <sheetData>
    <row r="1" spans="1:5">
      <c r="A1" s="473" t="s">
        <v>917</v>
      </c>
      <c r="B1" s="474"/>
      <c r="C1" s="474"/>
      <c r="D1" s="477"/>
    </row>
    <row r="2" spans="1:5">
      <c r="A2" s="29" t="s">
        <v>1</v>
      </c>
      <c r="B2" s="29"/>
      <c r="C2" s="29" t="s">
        <v>2</v>
      </c>
      <c r="D2" s="145" t="s">
        <v>15</v>
      </c>
      <c r="E2" s="28"/>
    </row>
    <row r="3" spans="1:5">
      <c r="A3" s="475" t="s">
        <v>909</v>
      </c>
      <c r="B3" s="475">
        <v>313.2</v>
      </c>
      <c r="C3" s="475" t="s">
        <v>903</v>
      </c>
      <c r="D3" s="478">
        <f>'TEA References'!A3</f>
        <v>2</v>
      </c>
    </row>
    <row r="4" spans="1:5">
      <c r="A4" t="s">
        <v>905</v>
      </c>
      <c r="B4" s="17">
        <v>0.9</v>
      </c>
      <c r="C4" s="6"/>
      <c r="D4" s="479" t="s">
        <v>63</v>
      </c>
    </row>
    <row r="5" spans="1:5">
      <c r="A5" t="s">
        <v>906</v>
      </c>
      <c r="B5" s="19">
        <f>24*30</f>
        <v>720</v>
      </c>
      <c r="C5" s="6" t="s">
        <v>907</v>
      </c>
      <c r="D5" s="479" t="s">
        <v>63</v>
      </c>
    </row>
    <row r="6" spans="1:5">
      <c r="A6" t="s">
        <v>910</v>
      </c>
      <c r="B6" s="476">
        <f>B3/B4/B5</f>
        <v>0.48333333333333334</v>
      </c>
      <c r="C6" s="6" t="s">
        <v>25</v>
      </c>
      <c r="D6" s="479" t="s">
        <v>41</v>
      </c>
    </row>
    <row r="7" spans="1:5">
      <c r="A7" s="482" t="s">
        <v>908</v>
      </c>
      <c r="B7" s="483">
        <v>3.1800000000000002E-2</v>
      </c>
      <c r="C7" s="484"/>
      <c r="D7" s="485">
        <f>'TEA References'!A3</f>
        <v>2</v>
      </c>
    </row>
    <row r="9" spans="1:5">
      <c r="A9" t="s">
        <v>916</v>
      </c>
      <c r="B9" s="6">
        <v>0.6</v>
      </c>
      <c r="C9" s="6" t="s">
        <v>911</v>
      </c>
      <c r="D9" s="481">
        <f>'TEA References'!A3</f>
        <v>2</v>
      </c>
    </row>
    <row r="10" spans="1:5">
      <c r="A10" t="s">
        <v>912</v>
      </c>
      <c r="B10" s="17">
        <v>0.9</v>
      </c>
      <c r="C10" s="6"/>
      <c r="D10" s="481" t="s">
        <v>63</v>
      </c>
    </row>
    <row r="11" spans="1:5">
      <c r="A11" t="s">
        <v>913</v>
      </c>
      <c r="B11" s="6">
        <f>B9/B10</f>
        <v>0.66666666666666663</v>
      </c>
      <c r="C11" s="6" t="s">
        <v>25</v>
      </c>
      <c r="D11" s="481" t="s">
        <v>41</v>
      </c>
    </row>
    <row r="12" spans="1:5">
      <c r="A12" s="482" t="s">
        <v>914</v>
      </c>
      <c r="B12" s="483">
        <v>7.4999999999999997E-2</v>
      </c>
      <c r="C12" s="484"/>
      <c r="D12" s="485">
        <f>'TEA References'!A3</f>
        <v>2</v>
      </c>
    </row>
    <row r="13" spans="1:5">
      <c r="A13" s="28"/>
      <c r="B13" s="6"/>
      <c r="C13" s="6"/>
      <c r="D13" s="481"/>
    </row>
    <row r="14" spans="1:5">
      <c r="A14" s="486" t="s">
        <v>915</v>
      </c>
      <c r="B14" s="484">
        <f>B6/(1-B7)+B11/(1-B12)</f>
        <v>1.2199288733062748</v>
      </c>
      <c r="C14" s="484"/>
      <c r="D14" s="485" t="s">
        <v>41</v>
      </c>
    </row>
    <row r="16" spans="1:5">
      <c r="A16" s="473" t="s">
        <v>904</v>
      </c>
      <c r="B16" s="473"/>
      <c r="C16" s="473"/>
      <c r="D16" s="480"/>
      <c r="E16" s="480"/>
    </row>
    <row r="17" spans="1:5">
      <c r="A17" s="29" t="s">
        <v>1</v>
      </c>
      <c r="B17" s="29"/>
      <c r="C17" s="29" t="s">
        <v>2</v>
      </c>
      <c r="D17" s="145" t="s">
        <v>15</v>
      </c>
      <c r="E17" s="145" t="s">
        <v>16</v>
      </c>
    </row>
    <row r="18" spans="1:5">
      <c r="A18" t="s">
        <v>925</v>
      </c>
      <c r="B18">
        <v>2.5</v>
      </c>
      <c r="C18" t="s">
        <v>25</v>
      </c>
      <c r="D18" s="142">
        <f>'TEA References'!A4</f>
        <v>3</v>
      </c>
    </row>
    <row r="19" spans="1:5">
      <c r="A19" t="s">
        <v>926</v>
      </c>
      <c r="B19" s="475">
        <v>0.9</v>
      </c>
      <c r="C19" s="475" t="s">
        <v>25</v>
      </c>
      <c r="D19" s="142">
        <f>'TEA References'!A5</f>
        <v>4</v>
      </c>
      <c r="E19" t="s">
        <v>927</v>
      </c>
    </row>
    <row r="20" spans="1:5">
      <c r="A20" t="s">
        <v>924</v>
      </c>
      <c r="B20" s="6">
        <f>B19*60/50</f>
        <v>1.08</v>
      </c>
      <c r="C20" s="475" t="s">
        <v>25</v>
      </c>
      <c r="D20" s="142" t="s">
        <v>41</v>
      </c>
      <c r="E20" t="s">
        <v>928</v>
      </c>
    </row>
    <row r="21" spans="1:5">
      <c r="A21" s="482" t="s">
        <v>929</v>
      </c>
      <c r="B21" s="484">
        <f>B18+B20</f>
        <v>3.58</v>
      </c>
      <c r="C21" s="487" t="s">
        <v>25</v>
      </c>
      <c r="D21" s="488" t="s">
        <v>41</v>
      </c>
      <c r="E21" s="482"/>
    </row>
    <row r="22" spans="1:5">
      <c r="E22" s="28"/>
    </row>
    <row r="23" spans="1:5">
      <c r="A23" t="s">
        <v>930</v>
      </c>
      <c r="B23" s="489">
        <f>B14</f>
        <v>1.2199288733062748</v>
      </c>
      <c r="C23" s="475" t="s">
        <v>25</v>
      </c>
      <c r="D23" s="148" t="s">
        <v>931</v>
      </c>
    </row>
    <row r="24" spans="1:5">
      <c r="A24" s="482" t="s">
        <v>932</v>
      </c>
      <c r="B24" s="484">
        <f>B21+B23</f>
        <v>4.7999288733062748</v>
      </c>
      <c r="C24" s="487" t="s">
        <v>25</v>
      </c>
      <c r="D24" s="488" t="s">
        <v>41</v>
      </c>
      <c r="E24" s="482"/>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264E3-1F36-4283-B03E-1946802EB2FD}">
  <sheetPr>
    <tabColor theme="5" tint="0.39997558519241921"/>
  </sheetPr>
  <dimension ref="A1:H104"/>
  <sheetViews>
    <sheetView workbookViewId="0"/>
  </sheetViews>
  <sheetFormatPr defaultColWidth="8.7109375" defaultRowHeight="15"/>
  <cols>
    <col min="1" max="1" width="39.28515625" customWidth="1"/>
    <col min="2" max="2" width="24.140625" customWidth="1"/>
    <col min="3" max="3" width="18.7109375" customWidth="1"/>
    <col min="4" max="4" width="15.7109375" customWidth="1"/>
    <col min="5" max="5" width="27" customWidth="1"/>
  </cols>
  <sheetData>
    <row r="1" spans="1:8">
      <c r="A1" s="464" t="s">
        <v>873</v>
      </c>
      <c r="B1" s="464"/>
      <c r="C1" s="464"/>
      <c r="D1" s="464"/>
      <c r="E1" s="130"/>
      <c r="F1" s="130"/>
      <c r="G1" s="130"/>
      <c r="H1" s="130"/>
    </row>
    <row r="2" spans="1:8" ht="30">
      <c r="A2" s="444" t="s">
        <v>808</v>
      </c>
      <c r="B2" s="444" t="s">
        <v>809</v>
      </c>
      <c r="C2" s="444" t="s">
        <v>810</v>
      </c>
      <c r="D2" s="445" t="s">
        <v>811</v>
      </c>
    </row>
    <row r="3" spans="1:8">
      <c r="A3" t="s">
        <v>798</v>
      </c>
      <c r="B3" s="17">
        <v>0.8</v>
      </c>
      <c r="C3" s="142">
        <f>'TEA References'!A26</f>
        <v>25</v>
      </c>
      <c r="D3" s="18">
        <f>B3/$B$5</f>
        <v>0.86956521739130432</v>
      </c>
    </row>
    <row r="4" spans="1:8">
      <c r="A4" t="s">
        <v>799</v>
      </c>
      <c r="B4" s="17">
        <v>0.88</v>
      </c>
      <c r="C4" s="142">
        <f>'TEA References'!A9</f>
        <v>8</v>
      </c>
      <c r="D4" s="18">
        <f t="shared" ref="D4:D5" si="0">B4/$B$5</f>
        <v>0.9565217391304347</v>
      </c>
    </row>
    <row r="5" spans="1:8">
      <c r="A5" t="s">
        <v>800</v>
      </c>
      <c r="B5" s="17">
        <v>0.92</v>
      </c>
      <c r="C5" s="142">
        <f>'TEA References'!A26</f>
        <v>25</v>
      </c>
      <c r="D5" s="18">
        <f t="shared" si="0"/>
        <v>1</v>
      </c>
    </row>
    <row r="7" spans="1:8">
      <c r="A7" s="444" t="s">
        <v>812</v>
      </c>
      <c r="B7" s="465"/>
      <c r="C7" s="465"/>
      <c r="D7" s="465"/>
      <c r="E7" s="465"/>
      <c r="F7" s="465"/>
      <c r="G7" s="465"/>
      <c r="H7" s="465"/>
    </row>
    <row r="8" spans="1:8">
      <c r="A8" s="442" t="s">
        <v>1055</v>
      </c>
    </row>
    <row r="10" spans="1:8">
      <c r="B10" s="18"/>
    </row>
    <row r="35" spans="1:5">
      <c r="A35" t="s">
        <v>830</v>
      </c>
    </row>
    <row r="36" spans="1:5">
      <c r="A36" t="s">
        <v>831</v>
      </c>
    </row>
    <row r="37" spans="1:5">
      <c r="A37" t="s">
        <v>832</v>
      </c>
    </row>
    <row r="39" spans="1:5">
      <c r="A39" t="s">
        <v>834</v>
      </c>
    </row>
    <row r="40" spans="1:5" ht="45" customHeight="1">
      <c r="A40" s="687" t="s">
        <v>833</v>
      </c>
      <c r="B40" s="687"/>
      <c r="C40" s="687"/>
      <c r="D40" s="687"/>
    </row>
    <row r="42" spans="1:5" ht="30">
      <c r="A42" s="443" t="s">
        <v>813</v>
      </c>
      <c r="B42" s="136" t="s">
        <v>814</v>
      </c>
      <c r="C42" s="136" t="s">
        <v>815</v>
      </c>
      <c r="D42" s="136" t="s">
        <v>821</v>
      </c>
      <c r="E42" s="443" t="s">
        <v>822</v>
      </c>
    </row>
    <row r="43" spans="1:5">
      <c r="A43" t="s">
        <v>816</v>
      </c>
      <c r="B43">
        <v>200</v>
      </c>
      <c r="C43">
        <v>93</v>
      </c>
      <c r="D43" s="18">
        <v>0.85</v>
      </c>
      <c r="E43" t="s">
        <v>827</v>
      </c>
    </row>
    <row r="44" spans="1:5">
      <c r="A44" t="s">
        <v>817</v>
      </c>
      <c r="B44">
        <v>300</v>
      </c>
      <c r="C44">
        <v>149</v>
      </c>
      <c r="D44" s="18">
        <v>0.83</v>
      </c>
    </row>
    <row r="45" spans="1:5">
      <c r="A45" t="s">
        <v>818</v>
      </c>
      <c r="B45">
        <v>600</v>
      </c>
      <c r="C45">
        <v>315</v>
      </c>
      <c r="D45" s="18">
        <v>0.75</v>
      </c>
    </row>
    <row r="46" spans="1:5">
      <c r="A46" t="s">
        <v>819</v>
      </c>
      <c r="B46">
        <v>1400</v>
      </c>
      <c r="C46">
        <v>760</v>
      </c>
      <c r="D46" s="18">
        <v>0.56999999999999995</v>
      </c>
    </row>
    <row r="47" spans="1:5">
      <c r="A47" t="s">
        <v>820</v>
      </c>
      <c r="B47">
        <v>2600</v>
      </c>
      <c r="C47">
        <v>1426</v>
      </c>
      <c r="D47" s="18">
        <v>0.23</v>
      </c>
    </row>
    <row r="49" spans="1:8">
      <c r="A49" s="444" t="s">
        <v>823</v>
      </c>
      <c r="B49" s="465"/>
      <c r="C49" s="465"/>
      <c r="D49" s="465"/>
    </row>
    <row r="50" spans="1:8" ht="30">
      <c r="A50" s="443" t="s">
        <v>813</v>
      </c>
      <c r="B50" s="136" t="s">
        <v>824</v>
      </c>
      <c r="C50" s="136" t="s">
        <v>825</v>
      </c>
      <c r="D50" s="136" t="s">
        <v>826</v>
      </c>
    </row>
    <row r="51" spans="1:8">
      <c r="A51" t="s">
        <v>837</v>
      </c>
      <c r="B51" s="17">
        <f>D43*$D$3</f>
        <v>0.73913043478260865</v>
      </c>
      <c r="C51" s="17">
        <f>D43*$D$4</f>
        <v>0.81304347826086942</v>
      </c>
      <c r="D51" s="18">
        <f>D43</f>
        <v>0.85</v>
      </c>
    </row>
    <row r="52" spans="1:8">
      <c r="A52" t="s">
        <v>838</v>
      </c>
      <c r="B52" s="17">
        <f t="shared" ref="B52:B55" si="1">D44*$D$3</f>
        <v>0.72173913043478255</v>
      </c>
      <c r="C52" s="17">
        <f t="shared" ref="C52:C55" si="2">D44*$D$4</f>
        <v>0.79391304347826075</v>
      </c>
      <c r="D52" s="18">
        <f t="shared" ref="D52:D55" si="3">D44</f>
        <v>0.83</v>
      </c>
    </row>
    <row r="53" spans="1:8">
      <c r="A53" t="s">
        <v>839</v>
      </c>
      <c r="B53" s="17">
        <f t="shared" si="1"/>
        <v>0.65217391304347827</v>
      </c>
      <c r="C53" s="17">
        <f t="shared" si="2"/>
        <v>0.71739130434782605</v>
      </c>
      <c r="D53" s="18">
        <f t="shared" si="3"/>
        <v>0.75</v>
      </c>
    </row>
    <row r="54" spans="1:8">
      <c r="A54" t="s">
        <v>840</v>
      </c>
      <c r="B54" s="17">
        <f t="shared" si="1"/>
        <v>0.49565217391304345</v>
      </c>
      <c r="C54" s="17">
        <f t="shared" si="2"/>
        <v>0.54521739130434776</v>
      </c>
      <c r="D54" s="18">
        <f t="shared" si="3"/>
        <v>0.56999999999999995</v>
      </c>
    </row>
    <row r="55" spans="1:8">
      <c r="A55" t="s">
        <v>841</v>
      </c>
      <c r="B55" s="17">
        <f t="shared" si="1"/>
        <v>0.2</v>
      </c>
      <c r="C55" s="17">
        <f t="shared" si="2"/>
        <v>0.22</v>
      </c>
      <c r="D55" s="18">
        <f t="shared" si="3"/>
        <v>0.23</v>
      </c>
    </row>
    <row r="57" spans="1:8">
      <c r="A57" s="464" t="s">
        <v>874</v>
      </c>
      <c r="B57" s="130"/>
      <c r="C57" s="130"/>
      <c r="D57" s="130"/>
      <c r="E57" s="130"/>
      <c r="F57" s="130"/>
      <c r="G57" s="130"/>
      <c r="H57" s="130"/>
    </row>
    <row r="58" spans="1:8">
      <c r="A58" s="444" t="s">
        <v>875</v>
      </c>
      <c r="B58" s="444"/>
      <c r="C58" s="444"/>
      <c r="D58" s="444"/>
    </row>
    <row r="59" spans="1:8">
      <c r="A59" s="442" t="s">
        <v>1056</v>
      </c>
    </row>
    <row r="80" spans="1:1">
      <c r="A80" t="s">
        <v>880</v>
      </c>
    </row>
    <row r="81" spans="1:5">
      <c r="A81" t="s">
        <v>881</v>
      </c>
    </row>
    <row r="83" spans="1:5">
      <c r="A83" t="s">
        <v>883</v>
      </c>
    </row>
    <row r="84" spans="1:5">
      <c r="A84" t="s">
        <v>882</v>
      </c>
    </row>
    <row r="85" spans="1:5">
      <c r="A85" s="2" t="s">
        <v>892</v>
      </c>
    </row>
    <row r="87" spans="1:5">
      <c r="A87" s="459" t="s">
        <v>884</v>
      </c>
      <c r="B87" s="460" t="s">
        <v>21</v>
      </c>
      <c r="C87" s="460" t="s">
        <v>885</v>
      </c>
      <c r="D87" s="466"/>
      <c r="E87" s="466"/>
    </row>
    <row r="88" spans="1:5">
      <c r="A88" s="461" t="s">
        <v>886</v>
      </c>
      <c r="B88" s="466">
        <v>1000</v>
      </c>
      <c r="C88" s="467">
        <v>1016</v>
      </c>
      <c r="D88" s="466"/>
      <c r="E88" s="466"/>
    </row>
    <row r="89" spans="1:5">
      <c r="A89" s="461" t="s">
        <v>887</v>
      </c>
      <c r="B89" s="468">
        <v>1</v>
      </c>
      <c r="C89" s="466">
        <v>847.2</v>
      </c>
      <c r="D89" s="466"/>
      <c r="E89" s="466"/>
    </row>
    <row r="90" spans="1:5">
      <c r="A90" s="466"/>
      <c r="B90" s="466"/>
      <c r="C90" s="466"/>
      <c r="D90" s="466"/>
      <c r="E90" s="466"/>
    </row>
    <row r="91" spans="1:5" ht="60">
      <c r="A91" s="462" t="s">
        <v>813</v>
      </c>
      <c r="B91" s="463" t="s">
        <v>888</v>
      </c>
      <c r="C91" s="463" t="s">
        <v>889</v>
      </c>
      <c r="D91" s="463" t="s">
        <v>890</v>
      </c>
      <c r="E91" s="463" t="s">
        <v>891</v>
      </c>
    </row>
    <row r="92" spans="1:5">
      <c r="A92" t="s">
        <v>837</v>
      </c>
      <c r="B92" s="466">
        <f>C43</f>
        <v>93</v>
      </c>
      <c r="C92" s="469">
        <f>B92*($C$88/$B$88)</f>
        <v>94.488</v>
      </c>
      <c r="D92" s="466">
        <v>821.5</v>
      </c>
      <c r="E92" s="470">
        <f>D92*($B$89/$C$89)</f>
        <v>0.96966477809254004</v>
      </c>
    </row>
    <row r="93" spans="1:5">
      <c r="A93" t="s">
        <v>838</v>
      </c>
      <c r="B93" s="466">
        <f>C44</f>
        <v>149</v>
      </c>
      <c r="C93" s="469">
        <f>B93*($C$88/$B$88)</f>
        <v>151.38400000000001</v>
      </c>
      <c r="D93" s="466">
        <v>807.1</v>
      </c>
      <c r="E93" s="470">
        <f>D93*($B$89/$C$89)</f>
        <v>0.95266761095372987</v>
      </c>
    </row>
    <row r="94" spans="1:5">
      <c r="A94" t="s">
        <v>839</v>
      </c>
      <c r="B94" s="466">
        <f>C45</f>
        <v>315</v>
      </c>
      <c r="C94" s="469">
        <f>B94*($C$88/$B$88)</f>
        <v>320.04000000000002</v>
      </c>
      <c r="D94" s="466">
        <v>765.8</v>
      </c>
      <c r="E94" s="470">
        <f>D94*($B$89/$C$89)</f>
        <v>0.90391879131255892</v>
      </c>
    </row>
    <row r="95" spans="1:5">
      <c r="A95" t="s">
        <v>840</v>
      </c>
      <c r="B95" s="466">
        <f>C46</f>
        <v>760</v>
      </c>
      <c r="C95" s="469">
        <f>B95*($C$88/$B$88)</f>
        <v>772.16</v>
      </c>
      <c r="D95" s="466">
        <v>647.9</v>
      </c>
      <c r="E95" s="470">
        <f>D95*($B$89/$C$89)</f>
        <v>0.76475448536355051</v>
      </c>
    </row>
    <row r="96" spans="1:5">
      <c r="A96" t="s">
        <v>841</v>
      </c>
      <c r="B96" s="466">
        <f>C47</f>
        <v>1426</v>
      </c>
      <c r="C96" s="469">
        <f>B96*($C$88/$B$88)</f>
        <v>1448.816</v>
      </c>
      <c r="D96" s="466">
        <v>450.8</v>
      </c>
      <c r="E96" s="470">
        <f>D96*($B$89/$C$89)</f>
        <v>0.5321057601510859</v>
      </c>
    </row>
    <row r="97" spans="1:5">
      <c r="A97" s="461"/>
      <c r="B97" s="466"/>
      <c r="C97" s="466"/>
      <c r="D97" s="466"/>
      <c r="E97" s="466"/>
    </row>
    <row r="98" spans="1:5">
      <c r="A98" s="444" t="s">
        <v>823</v>
      </c>
      <c r="B98" s="465"/>
      <c r="C98" s="465"/>
      <c r="D98" s="465"/>
      <c r="E98" s="466"/>
    </row>
    <row r="99" spans="1:5" ht="30">
      <c r="A99" s="443" t="s">
        <v>813</v>
      </c>
      <c r="B99" s="136" t="s">
        <v>824</v>
      </c>
      <c r="C99" s="136" t="s">
        <v>825</v>
      </c>
      <c r="D99" s="136" t="s">
        <v>826</v>
      </c>
    </row>
    <row r="100" spans="1:5">
      <c r="A100" t="s">
        <v>837</v>
      </c>
      <c r="B100" s="17">
        <f>E92*$D$3</f>
        <v>0.84318676355873046</v>
      </c>
      <c r="C100" s="17">
        <f>E92*$D$4</f>
        <v>0.92750543991460344</v>
      </c>
      <c r="D100" s="17">
        <f>E92</f>
        <v>0.96966477809254004</v>
      </c>
    </row>
    <row r="101" spans="1:5">
      <c r="A101" t="s">
        <v>838</v>
      </c>
      <c r="B101" s="17">
        <f>E93*$D$3</f>
        <v>0.82840661822063466</v>
      </c>
      <c r="C101" s="17">
        <f>E93*$D$4</f>
        <v>0.91124728004269806</v>
      </c>
      <c r="D101" s="17">
        <f>E93</f>
        <v>0.95266761095372987</v>
      </c>
    </row>
    <row r="102" spans="1:5">
      <c r="A102" t="s">
        <v>839</v>
      </c>
      <c r="B102" s="17">
        <f>E94*$D$3</f>
        <v>0.78601634027179035</v>
      </c>
      <c r="C102" s="17">
        <f>E94*$D$4</f>
        <v>0.86461797429896936</v>
      </c>
      <c r="D102" s="17">
        <f>E94</f>
        <v>0.90391879131255892</v>
      </c>
    </row>
    <row r="103" spans="1:5">
      <c r="A103" t="s">
        <v>840</v>
      </c>
      <c r="B103" s="17">
        <f>E95*$D$3</f>
        <v>0.66500390031613088</v>
      </c>
      <c r="C103" s="17">
        <f>E95*$D$4</f>
        <v>0.73150429034774389</v>
      </c>
      <c r="D103" s="17">
        <f>E95</f>
        <v>0.76475448536355051</v>
      </c>
    </row>
    <row r="104" spans="1:5">
      <c r="A104" t="s">
        <v>841</v>
      </c>
      <c r="B104" s="17">
        <f>E96*$D$3</f>
        <v>0.46270066100094426</v>
      </c>
      <c r="C104" s="17">
        <f>E96*$D$4</f>
        <v>0.50897072710103863</v>
      </c>
      <c r="D104" s="17">
        <f>E96</f>
        <v>0.5321057601510859</v>
      </c>
    </row>
  </sheetData>
  <mergeCells count="1">
    <mergeCell ref="A40:D40"/>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D1417-80A1-4142-8ACC-3F35A44CFE8D}">
  <sheetPr>
    <tabColor theme="5" tint="0.39997558519241921"/>
  </sheetPr>
  <dimension ref="A1:M31"/>
  <sheetViews>
    <sheetView workbookViewId="0"/>
  </sheetViews>
  <sheetFormatPr defaultColWidth="8.7109375" defaultRowHeight="15"/>
  <cols>
    <col min="1" max="1" width="35" customWidth="1"/>
    <col min="2" max="11" width="13.28515625" customWidth="1"/>
    <col min="12" max="12" width="13" customWidth="1"/>
    <col min="13" max="13" width="14.140625" customWidth="1"/>
  </cols>
  <sheetData>
    <row r="1" spans="1:13">
      <c r="A1" s="29" t="s">
        <v>107</v>
      </c>
      <c r="B1" t="s">
        <v>104</v>
      </c>
    </row>
    <row r="2" spans="1:13">
      <c r="B2" t="s">
        <v>108</v>
      </c>
    </row>
    <row r="3" spans="1:13">
      <c r="B3" s="125" t="s">
        <v>90</v>
      </c>
    </row>
    <row r="4" spans="1:13">
      <c r="A4" s="1"/>
    </row>
    <row r="5" spans="1:13" s="24" customFormat="1" ht="60">
      <c r="A5" s="132" t="s">
        <v>109</v>
      </c>
      <c r="B5" s="138" t="s">
        <v>110</v>
      </c>
      <c r="C5" s="138" t="s">
        <v>111</v>
      </c>
      <c r="D5" s="138" t="s">
        <v>112</v>
      </c>
      <c r="E5" s="138" t="s">
        <v>113</v>
      </c>
      <c r="F5" s="138" t="s">
        <v>114</v>
      </c>
      <c r="G5" s="138" t="s">
        <v>115</v>
      </c>
      <c r="H5" s="138" t="s">
        <v>116</v>
      </c>
      <c r="I5" s="138" t="s">
        <v>117</v>
      </c>
      <c r="J5" s="138" t="s">
        <v>118</v>
      </c>
      <c r="K5" s="138" t="s">
        <v>119</v>
      </c>
      <c r="L5" s="138" t="s">
        <v>997</v>
      </c>
      <c r="M5" s="138" t="s">
        <v>998</v>
      </c>
    </row>
    <row r="6" spans="1:13">
      <c r="A6" s="133" t="s">
        <v>120</v>
      </c>
      <c r="B6" s="134">
        <v>3.0882108581950831E-5</v>
      </c>
      <c r="C6" s="134">
        <v>1.4986595988547842E-5</v>
      </c>
      <c r="D6" s="134">
        <v>1.5989491110961776E-5</v>
      </c>
      <c r="E6" s="135">
        <f>C6</f>
        <v>1.4986595988547842E-5</v>
      </c>
      <c r="F6" s="134">
        <v>9.436004881678272E-6</v>
      </c>
      <c r="G6" s="16">
        <v>0</v>
      </c>
      <c r="H6" s="135">
        <f>F6</f>
        <v>9.436004881678272E-6</v>
      </c>
      <c r="I6" s="135">
        <f>F6</f>
        <v>9.436004881678272E-6</v>
      </c>
      <c r="J6" s="135">
        <f>F6</f>
        <v>9.436004881678272E-6</v>
      </c>
      <c r="K6" s="134">
        <v>2.3984236666442662E-5</v>
      </c>
      <c r="L6" s="134">
        <v>2.3984236666442662E-5</v>
      </c>
      <c r="M6" s="134">
        <v>2.3984236666442662E-5</v>
      </c>
    </row>
    <row r="7" spans="1:13">
      <c r="A7" s="133" t="s">
        <v>121</v>
      </c>
      <c r="B7" s="135">
        <f>B6</f>
        <v>3.0882108581950831E-5</v>
      </c>
      <c r="C7" s="135">
        <f>C6</f>
        <v>1.4986595988547842E-5</v>
      </c>
      <c r="D7" s="135">
        <f>D6</f>
        <v>1.5989491110961776E-5</v>
      </c>
      <c r="E7" s="135">
        <f>E6</f>
        <v>1.4986595988547842E-5</v>
      </c>
      <c r="F7" s="135">
        <f>F6</f>
        <v>9.436004881678272E-6</v>
      </c>
      <c r="G7" s="16">
        <v>0</v>
      </c>
      <c r="H7" s="135">
        <f>H6</f>
        <v>9.436004881678272E-6</v>
      </c>
      <c r="I7" s="135">
        <f>I6</f>
        <v>9.436004881678272E-6</v>
      </c>
      <c r="J7" s="135">
        <f>J6</f>
        <v>9.436004881678272E-6</v>
      </c>
      <c r="K7" s="135">
        <f>K6</f>
        <v>2.3984236666442662E-5</v>
      </c>
      <c r="L7" s="135">
        <f>K7</f>
        <v>2.3984236666442662E-5</v>
      </c>
      <c r="M7" s="135">
        <f>L7</f>
        <v>2.3984236666442662E-5</v>
      </c>
    </row>
    <row r="8" spans="1:13">
      <c r="A8" s="133" t="s">
        <v>122</v>
      </c>
      <c r="B8" s="134">
        <v>3.4771933032458345E-5</v>
      </c>
      <c r="C8" s="135">
        <f>D8</f>
        <v>3.1780367029653324E-5</v>
      </c>
      <c r="D8" s="134">
        <v>3.1780367029653324E-5</v>
      </c>
      <c r="E8" s="135">
        <f>C8</f>
        <v>3.1780367029653324E-5</v>
      </c>
      <c r="F8" s="135">
        <f>D8</f>
        <v>3.1780367029653324E-5</v>
      </c>
      <c r="G8" s="16">
        <v>0</v>
      </c>
      <c r="H8" s="135">
        <f>F8</f>
        <v>3.1780367029653324E-5</v>
      </c>
      <c r="I8" s="135">
        <f>F8</f>
        <v>3.1780367029653324E-5</v>
      </c>
      <c r="J8" s="135">
        <f>F8</f>
        <v>3.1780367029653324E-5</v>
      </c>
      <c r="K8" s="135">
        <f>D8</f>
        <v>3.1780367029653324E-5</v>
      </c>
      <c r="L8" s="135">
        <f>K8</f>
        <v>3.1780367029653324E-5</v>
      </c>
      <c r="M8" s="135">
        <f>L8</f>
        <v>3.1780367029653324E-5</v>
      </c>
    </row>
    <row r="9" spans="1:13">
      <c r="A9" s="133" t="s">
        <v>123</v>
      </c>
      <c r="B9" s="134">
        <v>1.7204637228083889E-4</v>
      </c>
      <c r="C9" s="134">
        <v>4.5951806950193628E-6</v>
      </c>
      <c r="D9" s="134">
        <v>2.0725243194734525E-5</v>
      </c>
      <c r="E9" s="135">
        <f>C9</f>
        <v>4.5951806950193628E-6</v>
      </c>
      <c r="F9" s="135">
        <f>D9*(F6/D6)</f>
        <v>1.2230751723262388E-5</v>
      </c>
      <c r="G9" s="16">
        <v>0</v>
      </c>
      <c r="H9" s="135">
        <f>F9</f>
        <v>1.2230751723262388E-5</v>
      </c>
      <c r="I9" s="135">
        <f>F9</f>
        <v>1.2230751723262388E-5</v>
      </c>
      <c r="J9" s="135">
        <f>F9</f>
        <v>1.2230751723262388E-5</v>
      </c>
      <c r="K9" s="134">
        <v>3.265784625690839E-5</v>
      </c>
      <c r="L9" s="134">
        <v>3.265784625690839E-5</v>
      </c>
      <c r="M9" s="134">
        <v>3.265784625690839E-5</v>
      </c>
    </row>
    <row r="10" spans="1:13">
      <c r="A10" s="133" t="s">
        <v>124</v>
      </c>
      <c r="B10" s="134">
        <v>4.4520366169683022E-5</v>
      </c>
      <c r="C10" s="135">
        <f>D10</f>
        <v>1.8088159747275158E-5</v>
      </c>
      <c r="D10" s="134">
        <v>1.8088159747275158E-5</v>
      </c>
      <c r="E10" s="135">
        <f>D10</f>
        <v>1.8088159747275158E-5</v>
      </c>
      <c r="F10" s="135">
        <f>D10</f>
        <v>1.8088159747275158E-5</v>
      </c>
      <c r="G10" s="16">
        <v>0</v>
      </c>
      <c r="H10" s="135">
        <f>D10</f>
        <v>1.8088159747275158E-5</v>
      </c>
      <c r="I10" s="135">
        <f>D10</f>
        <v>1.8088159747275158E-5</v>
      </c>
      <c r="J10" s="135">
        <f>D10</f>
        <v>1.8088159747275158E-5</v>
      </c>
      <c r="K10" s="135">
        <f>D10*(K6/D6)</f>
        <v>2.7132239620912736E-5</v>
      </c>
      <c r="L10" s="135">
        <f>K10</f>
        <v>2.7132239620912736E-5</v>
      </c>
      <c r="M10" s="135">
        <f>L10</f>
        <v>2.7132239620912736E-5</v>
      </c>
    </row>
    <row r="11" spans="1:13">
      <c r="A11" s="133" t="s">
        <v>125</v>
      </c>
      <c r="B11" s="134">
        <v>2.9652197760109964E-5</v>
      </c>
      <c r="C11" s="135">
        <f>F11</f>
        <v>7.0734511678239686E-5</v>
      </c>
      <c r="D11" s="135">
        <f>F11</f>
        <v>7.0734511678239686E-5</v>
      </c>
      <c r="E11" s="135">
        <f>F11</f>
        <v>7.0734511678239686E-5</v>
      </c>
      <c r="F11" s="134">
        <v>7.0734511678239686E-5</v>
      </c>
      <c r="G11" s="16">
        <v>0</v>
      </c>
      <c r="H11" s="135">
        <f>F11</f>
        <v>7.0734511678239686E-5</v>
      </c>
      <c r="I11" s="135">
        <f>F11</f>
        <v>7.0734511678239686E-5</v>
      </c>
      <c r="J11" s="135">
        <f>F11</f>
        <v>7.0734511678239686E-5</v>
      </c>
      <c r="K11" s="135">
        <f>F11</f>
        <v>7.0734511678239686E-5</v>
      </c>
      <c r="L11" s="135">
        <f>K11</f>
        <v>7.0734511678239686E-5</v>
      </c>
      <c r="M11" s="135">
        <f>L11</f>
        <v>7.0734511678239686E-5</v>
      </c>
    </row>
    <row r="12" spans="1:13">
      <c r="A12" s="133" t="s">
        <v>126</v>
      </c>
      <c r="B12" s="134">
        <v>4.4539618429716232E-5</v>
      </c>
      <c r="C12" s="16">
        <v>0</v>
      </c>
      <c r="D12" s="16">
        <v>0</v>
      </c>
      <c r="E12" s="16">
        <v>0</v>
      </c>
      <c r="F12" s="16">
        <v>0</v>
      </c>
      <c r="G12" s="16">
        <v>0</v>
      </c>
      <c r="H12" s="16">
        <v>0</v>
      </c>
      <c r="I12" s="16">
        <v>0</v>
      </c>
      <c r="J12" s="16">
        <v>0</v>
      </c>
      <c r="K12" s="16">
        <v>0</v>
      </c>
      <c r="L12" s="16">
        <v>0</v>
      </c>
      <c r="M12" s="16">
        <v>0</v>
      </c>
    </row>
    <row r="13" spans="1:13">
      <c r="A13" s="133" t="s">
        <v>127</v>
      </c>
      <c r="B13" s="134">
        <v>7.0401933942914745E-6</v>
      </c>
      <c r="C13" s="135">
        <f>D13*(C6/D6)</f>
        <v>2.0886792055175448E-5</v>
      </c>
      <c r="D13" s="134">
        <v>2.2284525195577483E-5</v>
      </c>
      <c r="E13" s="135">
        <f>C13</f>
        <v>2.0886792055175448E-5</v>
      </c>
      <c r="F13" s="135">
        <f>D13*(F6/D6)</f>
        <v>1.3150943145851209E-5</v>
      </c>
      <c r="G13" s="16">
        <v>0</v>
      </c>
      <c r="H13" s="135">
        <f>F13</f>
        <v>1.3150943145851209E-5</v>
      </c>
      <c r="I13" s="135">
        <f>F13</f>
        <v>1.3150943145851209E-5</v>
      </c>
      <c r="J13" s="135">
        <f>F13</f>
        <v>1.3150943145851209E-5</v>
      </c>
      <c r="K13" s="135">
        <f>D13*(K6/D6)</f>
        <v>3.3426787793366228E-5</v>
      </c>
      <c r="L13" s="135">
        <f>K13</f>
        <v>3.3426787793366228E-5</v>
      </c>
      <c r="M13" s="135">
        <f>L13</f>
        <v>3.3426787793366228E-5</v>
      </c>
    </row>
    <row r="15" spans="1:13">
      <c r="A15" s="9" t="s">
        <v>128</v>
      </c>
    </row>
    <row r="16" spans="1:13">
      <c r="A16" t="s">
        <v>129</v>
      </c>
    </row>
    <row r="19" spans="1:11">
      <c r="A19" s="128" t="s">
        <v>130</v>
      </c>
    </row>
    <row r="20" spans="1:11">
      <c r="A20" s="1"/>
    </row>
    <row r="21" spans="1:11" ht="45">
      <c r="A21" s="1" t="s">
        <v>131</v>
      </c>
      <c r="B21" s="136" t="s">
        <v>132</v>
      </c>
      <c r="C21" s="136" t="s">
        <v>133</v>
      </c>
      <c r="D21" s="136" t="s">
        <v>134</v>
      </c>
      <c r="E21" s="136" t="s">
        <v>135</v>
      </c>
      <c r="F21" s="136" t="s">
        <v>136</v>
      </c>
      <c r="G21" s="136" t="s">
        <v>137</v>
      </c>
      <c r="H21" s="136" t="s">
        <v>138</v>
      </c>
      <c r="I21" s="136" t="s">
        <v>139</v>
      </c>
      <c r="J21" s="136" t="s">
        <v>140</v>
      </c>
      <c r="K21" s="136" t="s">
        <v>141</v>
      </c>
    </row>
    <row r="22" spans="1:11">
      <c r="A22" s="133" t="s">
        <v>120</v>
      </c>
      <c r="B22" s="131">
        <f>B6*'Consolidated TEA Data'!$K$3/'Consolidated TEA Data'!$K$8</f>
        <v>9.3572226084179295</v>
      </c>
      <c r="C22" s="131">
        <f>C6*'Consolidated TEA Data'!$K$3/'Consolidated TEA Data'!$K$8</f>
        <v>4.5409112669600864</v>
      </c>
      <c r="D22" s="131">
        <f>D6*'Consolidated TEA Data'!$K$3/'Consolidated TEA Data'!$K$8</f>
        <v>4.844786660974095</v>
      </c>
      <c r="E22" s="131">
        <f>E6*'Consolidated TEA Data'!$K$3/'Consolidated TEA Data'!$K$8</f>
        <v>4.5409112669600864</v>
      </c>
      <c r="F22" s="131">
        <f>F6*'Consolidated TEA Data'!$K$3/'Consolidated TEA Data'!$K$8</f>
        <v>2.8590922791970916</v>
      </c>
      <c r="G22" s="131">
        <f>G6*'Consolidated TEA Data'!$K$3/'Consolidated TEA Data'!$K$8</f>
        <v>0</v>
      </c>
      <c r="H22" s="131">
        <f>H6*'Consolidated TEA Data'!$K$3/'Consolidated TEA Data'!$K$8</f>
        <v>2.8590922791970916</v>
      </c>
      <c r="I22" s="131">
        <f>I6*'Consolidated TEA Data'!$K$3/'Consolidated TEA Data'!$K$8</f>
        <v>2.8590922791970916</v>
      </c>
      <c r="J22" s="131">
        <f>J6*'Consolidated TEA Data'!$K$3/'Consolidated TEA Data'!$K$8</f>
        <v>2.8590922791970916</v>
      </c>
      <c r="K22" s="131">
        <f>K6*'Consolidated TEA Data'!$K$3/'Consolidated TEA Data'!$K$8</f>
        <v>7.2671799914611421</v>
      </c>
    </row>
    <row r="23" spans="1:11">
      <c r="A23" s="133" t="s">
        <v>121</v>
      </c>
      <c r="B23" s="131">
        <f>B7*'Consolidated TEA Data'!$K$3/'Consolidated TEA Data'!$K$8</f>
        <v>9.3572226084179295</v>
      </c>
      <c r="C23" s="131">
        <f>C7*'Consolidated TEA Data'!$K$3/'Consolidated TEA Data'!$K$8</f>
        <v>4.5409112669600864</v>
      </c>
      <c r="D23" s="131">
        <f>D7*'Consolidated TEA Data'!$K$3/'Consolidated TEA Data'!$K$8</f>
        <v>4.844786660974095</v>
      </c>
      <c r="E23" s="131">
        <f>E7*'Consolidated TEA Data'!$K$3/'Consolidated TEA Data'!$K$8</f>
        <v>4.5409112669600864</v>
      </c>
      <c r="F23" s="131">
        <f>F7*'Consolidated TEA Data'!$K$3/'Consolidated TEA Data'!$K$8</f>
        <v>2.8590922791970916</v>
      </c>
      <c r="G23" s="131">
        <f>G7*'Consolidated TEA Data'!$K$3/'Consolidated TEA Data'!$K$8</f>
        <v>0</v>
      </c>
      <c r="H23" s="131">
        <f>H7*'Consolidated TEA Data'!$K$3/'Consolidated TEA Data'!$K$8</f>
        <v>2.8590922791970916</v>
      </c>
      <c r="I23" s="131">
        <f>I7*'Consolidated TEA Data'!$K$3/'Consolidated TEA Data'!$K$8</f>
        <v>2.8590922791970916</v>
      </c>
      <c r="J23" s="131">
        <f>J7*'Consolidated TEA Data'!$K$3/'Consolidated TEA Data'!$K$8</f>
        <v>2.8590922791970916</v>
      </c>
      <c r="K23" s="131">
        <f>K7*'Consolidated TEA Data'!$K$3/'Consolidated TEA Data'!$K$8</f>
        <v>7.2671799914611421</v>
      </c>
    </row>
    <row r="24" spans="1:11">
      <c r="A24" s="133" t="s">
        <v>122</v>
      </c>
      <c r="B24" s="131">
        <f>B8*'Consolidated TEA Data'!$K$3/'Consolidated TEA Data'!$K$8</f>
        <v>10.535832326548986</v>
      </c>
      <c r="C24" s="131">
        <f>C8*'Consolidated TEA Data'!$K$3/'Consolidated TEA Data'!$K$8</f>
        <v>9.6293932807261218</v>
      </c>
      <c r="D24" s="131">
        <f>D8*'Consolidated TEA Data'!$K$3/'Consolidated TEA Data'!$K$8</f>
        <v>9.6293932807261218</v>
      </c>
      <c r="E24" s="131">
        <f>E8*'Consolidated TEA Data'!$K$3/'Consolidated TEA Data'!$K$8</f>
        <v>9.6293932807261218</v>
      </c>
      <c r="F24" s="131">
        <f>F8*'Consolidated TEA Data'!$K$3/'Consolidated TEA Data'!$K$8</f>
        <v>9.6293932807261218</v>
      </c>
      <c r="G24" s="131">
        <f>G8*'Consolidated TEA Data'!$K$3/'Consolidated TEA Data'!$K$8</f>
        <v>0</v>
      </c>
      <c r="H24" s="131">
        <f>H8*'Consolidated TEA Data'!$K$3/'Consolidated TEA Data'!$K$8</f>
        <v>9.6293932807261218</v>
      </c>
      <c r="I24" s="131">
        <f>I8*'Consolidated TEA Data'!$K$3/'Consolidated TEA Data'!$K$8</f>
        <v>9.6293932807261218</v>
      </c>
      <c r="J24" s="131">
        <f>J8*'Consolidated TEA Data'!$K$3/'Consolidated TEA Data'!$K$8</f>
        <v>9.6293932807261218</v>
      </c>
      <c r="K24" s="131">
        <f>K8*'Consolidated TEA Data'!$K$3/'Consolidated TEA Data'!$K$8</f>
        <v>9.6293932807261218</v>
      </c>
    </row>
    <row r="25" spans="1:11">
      <c r="A25" s="133" t="s">
        <v>123</v>
      </c>
      <c r="B25" s="131">
        <f>B9*'Consolidated TEA Data'!$K$3/'Consolidated TEA Data'!$K$8</f>
        <v>52.129737194935316</v>
      </c>
      <c r="C25" s="131">
        <f>C9*'Consolidated TEA Data'!$K$3/'Consolidated TEA Data'!$K$8</f>
        <v>1.3923313744946553</v>
      </c>
      <c r="D25" s="131">
        <f>D9*'Consolidated TEA Data'!$K$3/'Consolidated TEA Data'!$K$8</f>
        <v>6.2797109100274735</v>
      </c>
      <c r="E25" s="131">
        <f>E9*'Consolidated TEA Data'!$K$3/'Consolidated TEA Data'!$K$8</f>
        <v>1.3923313744946553</v>
      </c>
      <c r="F25" s="131">
        <f>F9*'Consolidated TEA Data'!$K$3/'Consolidated TEA Data'!$K$8</f>
        <v>3.7058954779320246</v>
      </c>
      <c r="G25" s="131">
        <f>G9*'Consolidated TEA Data'!$K$3/'Consolidated TEA Data'!$K$8</f>
        <v>0</v>
      </c>
      <c r="H25" s="131">
        <f>H9*'Consolidated TEA Data'!$K$3/'Consolidated TEA Data'!$K$8</f>
        <v>3.7058954779320246</v>
      </c>
      <c r="I25" s="131">
        <f>I9*'Consolidated TEA Data'!$K$3/'Consolidated TEA Data'!$K$8</f>
        <v>3.7058954779320246</v>
      </c>
      <c r="J25" s="131">
        <f>J9*'Consolidated TEA Data'!$K$3/'Consolidated TEA Data'!$K$8</f>
        <v>3.7058954779320246</v>
      </c>
      <c r="K25" s="131">
        <f>K9*'Consolidated TEA Data'!$K$3/'Consolidated TEA Data'!$K$8</f>
        <v>9.8952678871151107</v>
      </c>
    </row>
    <row r="26" spans="1:11">
      <c r="A26" s="133" t="s">
        <v>124</v>
      </c>
      <c r="B26" s="131">
        <f>B10*'Consolidated TEA Data'!$K$3/'Consolidated TEA Data'!$K$8</f>
        <v>13.489589797682356</v>
      </c>
      <c r="C26" s="131">
        <f>C10*'Consolidated TEA Data'!$K$3/'Consolidated TEA Data'!$K$8</f>
        <v>5.480679432323476</v>
      </c>
      <c r="D26" s="131">
        <f>D10*'Consolidated TEA Data'!$K$3/'Consolidated TEA Data'!$K$8</f>
        <v>5.480679432323476</v>
      </c>
      <c r="E26" s="131">
        <f>E10*'Consolidated TEA Data'!$K$3/'Consolidated TEA Data'!$K$8</f>
        <v>5.480679432323476</v>
      </c>
      <c r="F26" s="131">
        <f>F10*'Consolidated TEA Data'!$K$3/'Consolidated TEA Data'!$K$8</f>
        <v>5.480679432323476</v>
      </c>
      <c r="G26" s="131">
        <f>G10*'Consolidated TEA Data'!$K$3/'Consolidated TEA Data'!$K$8</f>
        <v>0</v>
      </c>
      <c r="H26" s="131">
        <f>H10*'Consolidated TEA Data'!$K$3/'Consolidated TEA Data'!$K$8</f>
        <v>5.480679432323476</v>
      </c>
      <c r="I26" s="131">
        <f>I10*'Consolidated TEA Data'!$K$3/'Consolidated TEA Data'!$K$8</f>
        <v>5.480679432323476</v>
      </c>
      <c r="J26" s="131">
        <f>J10*'Consolidated TEA Data'!$K$3/'Consolidated TEA Data'!$K$8</f>
        <v>5.480679432323476</v>
      </c>
      <c r="K26" s="131">
        <f>K10*'Consolidated TEA Data'!$K$3/'Consolidated TEA Data'!$K$8</f>
        <v>8.2210191484852135</v>
      </c>
    </row>
    <row r="27" spans="1:11">
      <c r="A27" s="133" t="s">
        <v>125</v>
      </c>
      <c r="B27" s="131">
        <f>B11*'Consolidated TEA Data'!$K$3/'Consolidated TEA Data'!$K$8</f>
        <v>8.9845618712818158</v>
      </c>
      <c r="C27" s="131">
        <f>C11*'Consolidated TEA Data'!$K$3/'Consolidated TEA Data'!$K$8</f>
        <v>21.432428103625796</v>
      </c>
      <c r="D27" s="131">
        <f>D11*'Consolidated TEA Data'!$K$3/'Consolidated TEA Data'!$K$8</f>
        <v>21.432428103625796</v>
      </c>
      <c r="E27" s="131">
        <f>E11*'Consolidated TEA Data'!$K$3/'Consolidated TEA Data'!$K$8</f>
        <v>21.432428103625796</v>
      </c>
      <c r="F27" s="131">
        <f>F11*'Consolidated TEA Data'!$K$3/'Consolidated TEA Data'!$K$8</f>
        <v>21.432428103625796</v>
      </c>
      <c r="G27" s="131">
        <f>G11*'Consolidated TEA Data'!$K$3/'Consolidated TEA Data'!$K$8</f>
        <v>0</v>
      </c>
      <c r="H27" s="131">
        <f>H11*'Consolidated TEA Data'!$K$3/'Consolidated TEA Data'!$K$8</f>
        <v>21.432428103625796</v>
      </c>
      <c r="I27" s="131">
        <f>I11*'Consolidated TEA Data'!$K$3/'Consolidated TEA Data'!$K$8</f>
        <v>21.432428103625796</v>
      </c>
      <c r="J27" s="131">
        <f>J11*'Consolidated TEA Data'!$K$3/'Consolidated TEA Data'!$K$8</f>
        <v>21.432428103625796</v>
      </c>
      <c r="K27" s="131">
        <f>K11*'Consolidated TEA Data'!$K$3/'Consolidated TEA Data'!$K$8</f>
        <v>21.432428103625796</v>
      </c>
    </row>
    <row r="28" spans="1:11">
      <c r="A28" s="133" t="s">
        <v>126</v>
      </c>
      <c r="B28" s="131">
        <f>B12*'Consolidated TEA Data'!$K$3/'Consolidated TEA Data'!$K$8</f>
        <v>13.495423197379395</v>
      </c>
      <c r="C28" s="131">
        <f>C12*'Consolidated TEA Data'!$K$3/'Consolidated TEA Data'!$K$8</f>
        <v>0</v>
      </c>
      <c r="D28" s="131">
        <f>D12*'Consolidated TEA Data'!$K$3/'Consolidated TEA Data'!$K$8</f>
        <v>0</v>
      </c>
      <c r="E28" s="131">
        <f>E12*'Consolidated TEA Data'!$K$3/'Consolidated TEA Data'!$K$8</f>
        <v>0</v>
      </c>
      <c r="F28" s="131">
        <f>F12*'Consolidated TEA Data'!$K$3/'Consolidated TEA Data'!$K$8</f>
        <v>0</v>
      </c>
      <c r="G28" s="131">
        <f>G12*'Consolidated TEA Data'!$K$3/'Consolidated TEA Data'!$K$8</f>
        <v>0</v>
      </c>
      <c r="H28" s="131">
        <f>H12*'Consolidated TEA Data'!$K$3/'Consolidated TEA Data'!$K$8</f>
        <v>0</v>
      </c>
      <c r="I28" s="131">
        <f>I12*'Consolidated TEA Data'!$K$3/'Consolidated TEA Data'!$K$8</f>
        <v>0</v>
      </c>
      <c r="J28" s="131">
        <f>J12*'Consolidated TEA Data'!$K$3/'Consolidated TEA Data'!$K$8</f>
        <v>0</v>
      </c>
      <c r="K28" s="131">
        <f>K12*'Consolidated TEA Data'!$K$3/'Consolidated TEA Data'!$K$8</f>
        <v>0</v>
      </c>
    </row>
    <row r="29" spans="1:11">
      <c r="A29" s="133" t="s">
        <v>127</v>
      </c>
      <c r="B29" s="131">
        <f>B13*'Consolidated TEA Data'!$K$3/'Consolidated TEA Data'!$K$8</f>
        <v>2.1331657656045095</v>
      </c>
      <c r="C29" s="131">
        <f>C13*'Consolidated TEA Data'!$K$3/'Consolidated TEA Data'!$K$8</f>
        <v>6.3286599202697813</v>
      </c>
      <c r="D29" s="131">
        <f>D13*'Consolidated TEA Data'!$K$3/'Consolidated TEA Data'!$K$8</f>
        <v>6.7521705140233736</v>
      </c>
      <c r="E29" s="131">
        <f>E13*'Consolidated TEA Data'!$K$3/'Consolidated TEA Data'!$K$8</f>
        <v>6.3286599202697813</v>
      </c>
      <c r="F29" s="131">
        <f>F13*'Consolidated TEA Data'!$K$3/'Consolidated TEA Data'!$K$8</f>
        <v>3.9847118016513439</v>
      </c>
      <c r="G29" s="131">
        <f>G13*'Consolidated TEA Data'!$K$3/'Consolidated TEA Data'!$K$8</f>
        <v>0</v>
      </c>
      <c r="H29" s="131">
        <f>H13*'Consolidated TEA Data'!$K$3/'Consolidated TEA Data'!$K$8</f>
        <v>3.9847118016513439</v>
      </c>
      <c r="I29" s="131">
        <f>I13*'Consolidated TEA Data'!$K$3/'Consolidated TEA Data'!$K$8</f>
        <v>3.9847118016513439</v>
      </c>
      <c r="J29" s="131">
        <f>J13*'Consolidated TEA Data'!$K$3/'Consolidated TEA Data'!$K$8</f>
        <v>3.9847118016513439</v>
      </c>
      <c r="K29" s="131">
        <f>K13*'Consolidated TEA Data'!$K$3/'Consolidated TEA Data'!$K$8</f>
        <v>10.128255771035061</v>
      </c>
    </row>
    <row r="31" spans="1:11">
      <c r="A31" s="137" t="s">
        <v>142</v>
      </c>
    </row>
  </sheetData>
  <hyperlinks>
    <hyperlink ref="B3" r:id="rId1" xr:uid="{532471AB-E7BA-9D49-888D-473CA3688C12}"/>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5BCFB-31DE-2148-B8D0-AA788DCC9C50}">
  <sheetPr>
    <tabColor theme="5" tint="0.39997558519241921"/>
  </sheetPr>
  <dimension ref="A1:E10"/>
  <sheetViews>
    <sheetView workbookViewId="0"/>
  </sheetViews>
  <sheetFormatPr defaultColWidth="11.42578125" defaultRowHeight="15"/>
  <cols>
    <col min="1" max="1" width="37.7109375" customWidth="1"/>
    <col min="4" max="4" width="23" style="142" customWidth="1"/>
    <col min="5" max="5" width="20.28515625" customWidth="1"/>
  </cols>
  <sheetData>
    <row r="1" spans="1:5">
      <c r="A1" s="473" t="s">
        <v>945</v>
      </c>
      <c r="B1" s="474"/>
      <c r="C1" s="474"/>
      <c r="D1" s="477"/>
      <c r="E1" s="474"/>
    </row>
    <row r="2" spans="1:5">
      <c r="A2" s="29" t="s">
        <v>1</v>
      </c>
      <c r="B2" s="29"/>
      <c r="C2" s="29" t="s">
        <v>2</v>
      </c>
      <c r="D2" s="145" t="s">
        <v>15</v>
      </c>
      <c r="E2" s="145" t="s">
        <v>16</v>
      </c>
    </row>
    <row r="3" spans="1:5">
      <c r="A3" t="s">
        <v>946</v>
      </c>
      <c r="B3">
        <v>1.2</v>
      </c>
      <c r="C3" t="s">
        <v>936</v>
      </c>
      <c r="D3" s="142">
        <f>'TEA References'!A13</f>
        <v>12</v>
      </c>
      <c r="E3" t="s">
        <v>937</v>
      </c>
    </row>
    <row r="4" spans="1:5">
      <c r="A4" s="490" t="s">
        <v>947</v>
      </c>
      <c r="B4">
        <v>0.25</v>
      </c>
      <c r="C4" t="s">
        <v>936</v>
      </c>
      <c r="D4" s="142">
        <f>'TEA References'!A13</f>
        <v>12</v>
      </c>
    </row>
    <row r="5" spans="1:5">
      <c r="A5" s="490" t="s">
        <v>948</v>
      </c>
      <c r="B5">
        <f>B3-B4</f>
        <v>0.95</v>
      </c>
      <c r="C5" t="s">
        <v>936</v>
      </c>
      <c r="D5" s="142" t="s">
        <v>41</v>
      </c>
      <c r="E5" t="s">
        <v>938</v>
      </c>
    </row>
    <row r="6" spans="1:5">
      <c r="A6" s="490" t="s">
        <v>949</v>
      </c>
      <c r="B6">
        <f>B5/0.001</f>
        <v>949.99999999999989</v>
      </c>
      <c r="C6" t="s">
        <v>939</v>
      </c>
      <c r="D6" s="142" t="s">
        <v>41</v>
      </c>
      <c r="E6" t="s">
        <v>955</v>
      </c>
    </row>
    <row r="8" spans="1:5">
      <c r="A8" t="s">
        <v>956</v>
      </c>
      <c r="B8">
        <v>5280</v>
      </c>
      <c r="C8" t="s">
        <v>907</v>
      </c>
      <c r="D8" s="142">
        <f>'TEA References'!A14</f>
        <v>13</v>
      </c>
      <c r="E8" t="s">
        <v>957</v>
      </c>
    </row>
    <row r="9" spans="1:5">
      <c r="A9" t="s">
        <v>940</v>
      </c>
      <c r="B9" s="476">
        <f>B6/B8</f>
        <v>0.1799242424242424</v>
      </c>
      <c r="C9" t="s">
        <v>131</v>
      </c>
      <c r="D9" s="142" t="s">
        <v>41</v>
      </c>
    </row>
    <row r="10" spans="1:5">
      <c r="A10" t="s">
        <v>958</v>
      </c>
      <c r="B10" s="491">
        <f>B9*'Consolidated TEA Data'!K3</f>
        <v>15.977272727272725</v>
      </c>
      <c r="C10" t="s">
        <v>959</v>
      </c>
      <c r="D10" s="142" t="s">
        <v>41</v>
      </c>
      <c r="E10" t="s">
        <v>960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EA15B-42C4-F442-B2ED-2951E6890AFD}">
  <sheetPr>
    <tabColor theme="5" tint="0.39997558519241921"/>
  </sheetPr>
  <dimension ref="A1:AB591"/>
  <sheetViews>
    <sheetView showGridLines="0" zoomScaleNormal="100" zoomScaleSheetLayoutView="100" workbookViewId="0"/>
  </sheetViews>
  <sheetFormatPr defaultColWidth="8.7109375" defaultRowHeight="12.75"/>
  <cols>
    <col min="1" max="1" width="2.7109375" style="158" customWidth="1"/>
    <col min="2" max="2" width="13.140625" style="221" customWidth="1"/>
    <col min="3" max="3" width="28.7109375" style="158" customWidth="1"/>
    <col min="4" max="4" width="28.42578125" style="158" customWidth="1"/>
    <col min="5" max="5" width="19.140625" style="158" customWidth="1"/>
    <col min="6" max="7" width="19.7109375" style="158" customWidth="1"/>
    <col min="8" max="9" width="20" style="158" customWidth="1"/>
    <col min="10" max="10" width="13.7109375" style="158" customWidth="1"/>
    <col min="11" max="11" width="20.28515625" style="158" customWidth="1"/>
    <col min="12" max="12" width="12.7109375" style="158" customWidth="1"/>
    <col min="13" max="13" width="10.7109375" style="158" customWidth="1"/>
    <col min="14" max="17" width="13.7109375" style="158" customWidth="1"/>
    <col min="18" max="18" width="14.140625" style="158" customWidth="1"/>
    <col min="19" max="16384" width="8.7109375" style="158"/>
  </cols>
  <sheetData>
    <row r="1" spans="1:27" ht="80.25" customHeight="1">
      <c r="A1" s="156"/>
      <c r="B1" s="157"/>
      <c r="C1" s="156"/>
      <c r="D1" s="156"/>
      <c r="E1" s="156"/>
      <c r="F1" s="156"/>
      <c r="G1" s="156"/>
      <c r="H1" s="156"/>
      <c r="I1" s="156"/>
      <c r="J1" s="156"/>
      <c r="K1" s="156"/>
      <c r="L1" s="156"/>
      <c r="M1" s="156"/>
      <c r="N1" s="156"/>
      <c r="O1" s="156"/>
      <c r="P1" s="156"/>
      <c r="Q1" s="156"/>
      <c r="R1" s="156"/>
      <c r="S1" s="156"/>
      <c r="T1" s="156"/>
      <c r="U1" s="156"/>
      <c r="V1" s="156"/>
      <c r="W1" s="156"/>
      <c r="X1" s="156"/>
      <c r="Y1" s="156"/>
      <c r="Z1" s="156"/>
      <c r="AA1" s="156"/>
    </row>
    <row r="2" spans="1:27" ht="20.25">
      <c r="A2" s="156"/>
      <c r="B2" s="689" t="s">
        <v>143</v>
      </c>
      <c r="C2" s="690"/>
      <c r="D2" s="690"/>
      <c r="E2" s="690"/>
      <c r="F2" s="690"/>
      <c r="G2" s="690"/>
      <c r="H2" s="690"/>
      <c r="I2" s="690"/>
      <c r="J2" s="690"/>
      <c r="K2" s="690"/>
      <c r="L2" s="691"/>
      <c r="M2" s="156"/>
      <c r="N2" s="156"/>
      <c r="O2" s="156"/>
      <c r="P2" s="156"/>
      <c r="Q2" s="156"/>
      <c r="R2" s="156"/>
      <c r="S2" s="156"/>
      <c r="T2" s="156"/>
      <c r="U2" s="156"/>
      <c r="V2" s="156"/>
      <c r="W2" s="156"/>
      <c r="X2" s="156"/>
      <c r="Y2" s="156"/>
      <c r="Z2" s="156"/>
      <c r="AA2" s="156"/>
    </row>
    <row r="3" spans="1:27">
      <c r="A3" s="156"/>
      <c r="B3" s="157"/>
      <c r="C3" s="156"/>
      <c r="D3" s="156"/>
      <c r="E3" s="159"/>
      <c r="F3" s="160" t="s">
        <v>723</v>
      </c>
      <c r="G3" s="160"/>
      <c r="H3" s="156"/>
      <c r="I3" s="156"/>
      <c r="J3" s="156"/>
      <c r="K3" s="156"/>
      <c r="L3" s="156"/>
      <c r="M3" s="156"/>
      <c r="N3" s="156"/>
      <c r="O3" s="156"/>
      <c r="P3" s="156"/>
      <c r="Q3" s="156"/>
      <c r="R3" s="156"/>
      <c r="S3" s="156"/>
      <c r="T3" s="156"/>
      <c r="U3" s="156"/>
      <c r="V3" s="156"/>
      <c r="W3" s="156"/>
      <c r="X3" s="156"/>
      <c r="Y3" s="156"/>
      <c r="Z3" s="156"/>
      <c r="AA3" s="156"/>
    </row>
    <row r="4" spans="1:27" ht="18">
      <c r="A4" s="156"/>
      <c r="B4" s="157"/>
      <c r="C4" s="161" t="s">
        <v>724</v>
      </c>
      <c r="D4" s="156"/>
      <c r="E4" s="156"/>
      <c r="F4" s="156"/>
      <c r="G4" s="162"/>
      <c r="H4" s="156"/>
      <c r="I4" s="156"/>
      <c r="J4" s="156"/>
      <c r="K4" s="156"/>
      <c r="L4" s="156"/>
      <c r="M4" s="156"/>
      <c r="N4" s="156"/>
      <c r="O4" s="156"/>
      <c r="P4" s="156"/>
      <c r="Q4" s="156"/>
      <c r="R4" s="156"/>
      <c r="S4" s="156"/>
      <c r="T4" s="156"/>
      <c r="U4" s="156"/>
      <c r="V4" s="156"/>
      <c r="W4" s="156"/>
      <c r="X4" s="156"/>
      <c r="Y4" s="156"/>
      <c r="Z4" s="156"/>
      <c r="AA4" s="156"/>
    </row>
    <row r="5" spans="1:27" ht="36.75" customHeight="1">
      <c r="A5" s="156"/>
      <c r="B5" s="157"/>
      <c r="C5" s="692" t="s">
        <v>725</v>
      </c>
      <c r="D5" s="692"/>
      <c r="E5" s="692"/>
      <c r="F5" s="692"/>
      <c r="G5" s="692"/>
      <c r="H5" s="692"/>
      <c r="I5" s="692"/>
      <c r="J5" s="692"/>
      <c r="K5" s="692"/>
      <c r="L5" s="692"/>
      <c r="M5" s="156"/>
      <c r="N5" s="156"/>
      <c r="O5" s="156"/>
      <c r="P5" s="156"/>
      <c r="Q5" s="156"/>
      <c r="R5" s="156"/>
      <c r="S5" s="156"/>
      <c r="T5" s="156"/>
      <c r="U5" s="156"/>
      <c r="V5" s="156"/>
      <c r="W5" s="156"/>
      <c r="X5" s="156"/>
      <c r="Y5" s="156"/>
      <c r="Z5" s="156"/>
      <c r="AA5" s="156"/>
    </row>
    <row r="6" spans="1:27" ht="13.5" thickBot="1">
      <c r="A6" s="156"/>
      <c r="B6" s="157"/>
      <c r="C6" s="164"/>
      <c r="D6" s="163"/>
      <c r="E6" s="163"/>
      <c r="F6" s="163"/>
      <c r="G6" s="163"/>
      <c r="H6" s="163"/>
      <c r="I6" s="163"/>
      <c r="J6" s="163"/>
      <c r="K6" s="163"/>
      <c r="L6" s="163"/>
      <c r="M6" s="156"/>
      <c r="N6" s="156"/>
      <c r="O6" s="156"/>
      <c r="P6" s="156"/>
      <c r="Q6" s="156"/>
      <c r="R6" s="156"/>
      <c r="S6" s="156"/>
      <c r="T6" s="156"/>
      <c r="U6" s="156"/>
      <c r="V6" s="156"/>
      <c r="W6" s="156"/>
      <c r="X6" s="156"/>
      <c r="Y6" s="156"/>
      <c r="Z6" s="156"/>
      <c r="AA6" s="156"/>
    </row>
    <row r="7" spans="1:27" ht="13.5" thickBot="1">
      <c r="A7" s="156"/>
      <c r="B7" s="157"/>
      <c r="C7" s="165" t="s">
        <v>144</v>
      </c>
      <c r="D7" s="166" t="s">
        <v>145</v>
      </c>
      <c r="E7" s="163"/>
      <c r="F7" s="163"/>
      <c r="G7" s="167"/>
      <c r="H7" s="163"/>
      <c r="I7" s="163"/>
      <c r="J7" s="163"/>
      <c r="K7" s="163"/>
      <c r="L7" s="156"/>
      <c r="M7" s="156"/>
      <c r="N7" s="156"/>
      <c r="O7" s="156"/>
      <c r="P7" s="156"/>
      <c r="Q7" s="156"/>
      <c r="R7" s="156"/>
      <c r="S7" s="156"/>
      <c r="T7" s="156"/>
      <c r="U7" s="156"/>
      <c r="V7" s="156"/>
      <c r="W7" s="156"/>
      <c r="X7" s="156"/>
      <c r="Y7" s="156"/>
      <c r="Z7" s="156"/>
    </row>
    <row r="8" spans="1:27" ht="15.75">
      <c r="A8" s="156"/>
      <c r="B8" s="157"/>
      <c r="C8" s="168" t="s">
        <v>146</v>
      </c>
      <c r="D8" s="169">
        <v>28</v>
      </c>
      <c r="E8" s="164"/>
      <c r="F8" s="164"/>
      <c r="G8" s="156"/>
      <c r="I8" s="156"/>
      <c r="J8" s="156"/>
      <c r="K8" s="156"/>
      <c r="L8" s="156"/>
      <c r="M8" s="156"/>
      <c r="N8" s="156"/>
      <c r="O8" s="170"/>
      <c r="P8" s="156"/>
      <c r="Q8" s="156"/>
      <c r="R8" s="156"/>
      <c r="S8" s="156"/>
      <c r="T8" s="156"/>
      <c r="U8" s="156"/>
      <c r="V8" s="156"/>
      <c r="W8" s="156"/>
      <c r="X8" s="156"/>
      <c r="Y8" s="156"/>
      <c r="Z8" s="156"/>
    </row>
    <row r="9" spans="1:27" ht="16.5" thickBot="1">
      <c r="A9" s="156"/>
      <c r="B9" s="157"/>
      <c r="C9" s="171" t="s">
        <v>147</v>
      </c>
      <c r="D9" s="172">
        <v>265</v>
      </c>
      <c r="E9" s="156"/>
      <c r="F9" s="156"/>
      <c r="G9" s="156"/>
      <c r="H9" s="156"/>
      <c r="I9" s="156"/>
      <c r="J9" s="156"/>
      <c r="K9" s="156"/>
      <c r="L9" s="156"/>
      <c r="M9" s="156"/>
      <c r="N9" s="173"/>
      <c r="O9" s="173"/>
      <c r="P9" s="156"/>
      <c r="Q9" s="156"/>
      <c r="R9" s="156"/>
      <c r="S9" s="156"/>
      <c r="T9" s="156"/>
      <c r="U9" s="156"/>
      <c r="V9" s="156"/>
      <c r="W9" s="156"/>
      <c r="X9" s="156"/>
      <c r="Y9" s="156"/>
      <c r="Z9" s="156"/>
    </row>
    <row r="10" spans="1:27" ht="40.5" customHeight="1">
      <c r="A10" s="156"/>
      <c r="B10" s="157"/>
      <c r="C10" s="693" t="s">
        <v>726</v>
      </c>
      <c r="D10" s="693"/>
      <c r="E10" s="693"/>
      <c r="F10" s="693"/>
      <c r="G10" s="693"/>
      <c r="H10" s="156"/>
      <c r="I10" s="156"/>
      <c r="J10" s="156"/>
      <c r="K10" s="156"/>
      <c r="L10" s="156"/>
      <c r="M10" s="156"/>
      <c r="N10" s="173"/>
      <c r="O10" s="173"/>
      <c r="P10" s="156"/>
      <c r="Q10" s="156"/>
      <c r="R10" s="156"/>
      <c r="S10" s="156"/>
      <c r="T10" s="156"/>
      <c r="U10" s="156"/>
      <c r="V10" s="156"/>
      <c r="W10" s="156"/>
      <c r="X10" s="156"/>
      <c r="Y10" s="156"/>
      <c r="Z10" s="156"/>
    </row>
    <row r="11" spans="1:27">
      <c r="A11" s="156"/>
      <c r="B11" s="157"/>
      <c r="C11" s="156"/>
      <c r="D11" s="156"/>
      <c r="E11" s="156"/>
      <c r="F11" s="156"/>
      <c r="G11" s="156"/>
      <c r="H11" s="156"/>
      <c r="I11" s="156"/>
      <c r="J11" s="156"/>
      <c r="K11" s="156"/>
      <c r="L11" s="156"/>
      <c r="M11" s="156"/>
      <c r="N11" s="156"/>
      <c r="O11" s="173"/>
      <c r="P11" s="173"/>
      <c r="Q11" s="156"/>
      <c r="R11" s="156"/>
      <c r="S11" s="156"/>
      <c r="T11" s="156"/>
      <c r="U11" s="156"/>
      <c r="V11" s="156"/>
      <c r="W11" s="156"/>
      <c r="X11" s="156"/>
      <c r="Y11" s="156"/>
      <c r="Z11" s="156"/>
      <c r="AA11" s="156"/>
    </row>
    <row r="12" spans="1:27" s="182" customFormat="1" ht="15.75">
      <c r="A12" s="175"/>
      <c r="B12" s="176" t="s">
        <v>106</v>
      </c>
      <c r="C12" s="177" t="s">
        <v>148</v>
      </c>
      <c r="D12" s="178"/>
      <c r="E12" s="178"/>
      <c r="F12" s="179"/>
      <c r="G12" s="179"/>
      <c r="H12" s="179"/>
      <c r="I12" s="179"/>
      <c r="J12" s="179"/>
      <c r="K12" s="179"/>
      <c r="L12" s="180"/>
      <c r="M12" s="175"/>
      <c r="N12" s="175"/>
      <c r="O12" s="181"/>
      <c r="P12" s="181"/>
      <c r="Q12" s="175"/>
      <c r="R12" s="175"/>
      <c r="S12" s="175"/>
      <c r="T12" s="175"/>
      <c r="U12" s="175"/>
      <c r="V12" s="175"/>
      <c r="W12" s="175"/>
      <c r="X12" s="175"/>
      <c r="Y12" s="175"/>
      <c r="Z12" s="175"/>
      <c r="AA12" s="175"/>
    </row>
    <row r="13" spans="1:27" ht="13.5" thickBot="1">
      <c r="A13" s="156"/>
      <c r="B13" s="157"/>
      <c r="D13" s="156"/>
      <c r="E13" s="156"/>
      <c r="F13" s="156"/>
      <c r="G13" s="156"/>
      <c r="H13" s="156"/>
      <c r="I13" s="156"/>
      <c r="J13" s="156"/>
      <c r="K13" s="156"/>
      <c r="L13" s="156"/>
      <c r="M13" s="156"/>
      <c r="N13" s="183"/>
      <c r="O13" s="183"/>
      <c r="P13" s="183"/>
      <c r="Q13" s="183"/>
      <c r="R13" s="183"/>
      <c r="S13" s="183"/>
      <c r="T13" s="156"/>
      <c r="U13" s="156"/>
      <c r="V13" s="156"/>
      <c r="W13" s="156"/>
      <c r="X13" s="156"/>
      <c r="Y13" s="156"/>
      <c r="Z13" s="156"/>
      <c r="AA13" s="156"/>
    </row>
    <row r="14" spans="1:27" ht="14.25">
      <c r="A14" s="156"/>
      <c r="B14" s="156"/>
      <c r="C14" s="184" t="s">
        <v>149</v>
      </c>
      <c r="D14" s="185" t="s">
        <v>150</v>
      </c>
      <c r="E14" s="185" t="s">
        <v>151</v>
      </c>
      <c r="F14" s="185" t="s">
        <v>152</v>
      </c>
      <c r="G14" s="185" t="s">
        <v>153</v>
      </c>
      <c r="H14" s="185" t="s">
        <v>151</v>
      </c>
      <c r="I14" s="185" t="s">
        <v>152</v>
      </c>
      <c r="J14" s="186" t="s">
        <v>153</v>
      </c>
      <c r="K14" s="164"/>
      <c r="M14" s="156"/>
      <c r="N14" s="183"/>
      <c r="O14" s="183"/>
      <c r="P14" s="183"/>
      <c r="Q14" s="183"/>
      <c r="R14" s="183"/>
      <c r="S14" s="183"/>
      <c r="T14" s="156"/>
      <c r="U14" s="156"/>
      <c r="V14" s="156"/>
      <c r="W14" s="156"/>
      <c r="X14" s="156"/>
      <c r="Y14" s="156"/>
      <c r="Z14" s="156"/>
      <c r="AA14" s="156"/>
    </row>
    <row r="15" spans="1:27" s="192" customFormat="1" ht="13.5" customHeight="1">
      <c r="A15" s="187"/>
      <c r="B15" s="187"/>
      <c r="C15" s="188"/>
      <c r="D15" s="189" t="s">
        <v>154</v>
      </c>
      <c r="E15" s="189" t="s">
        <v>155</v>
      </c>
      <c r="F15" s="189" t="s">
        <v>156</v>
      </c>
      <c r="G15" s="189" t="s">
        <v>157</v>
      </c>
      <c r="H15" s="189" t="s">
        <v>158</v>
      </c>
      <c r="I15" s="189" t="s">
        <v>159</v>
      </c>
      <c r="J15" s="190" t="s">
        <v>160</v>
      </c>
      <c r="K15" s="191"/>
      <c r="L15" s="187"/>
      <c r="M15" s="187"/>
      <c r="N15" s="183"/>
      <c r="O15" s="183"/>
      <c r="P15" s="183"/>
      <c r="Q15" s="183"/>
      <c r="R15" s="183"/>
      <c r="S15" s="183"/>
      <c r="T15" s="187"/>
      <c r="U15" s="187"/>
      <c r="V15" s="187"/>
      <c r="W15" s="187"/>
      <c r="X15" s="187"/>
      <c r="Y15" s="187"/>
      <c r="Z15" s="187"/>
      <c r="AA15" s="187"/>
    </row>
    <row r="16" spans="1:27">
      <c r="A16" s="156"/>
      <c r="B16" s="157"/>
      <c r="C16" s="193" t="s">
        <v>161</v>
      </c>
      <c r="D16" s="194"/>
      <c r="E16" s="194"/>
      <c r="F16" s="194"/>
      <c r="G16" s="194"/>
      <c r="H16" s="194"/>
      <c r="I16" s="194"/>
      <c r="J16" s="195"/>
      <c r="K16" s="156"/>
      <c r="L16" s="156"/>
      <c r="M16" s="156"/>
      <c r="N16" s="183"/>
      <c r="O16" s="183"/>
      <c r="P16" s="183"/>
      <c r="Q16" s="183"/>
      <c r="R16" s="183"/>
      <c r="S16" s="183"/>
      <c r="T16" s="156"/>
      <c r="U16" s="156"/>
      <c r="V16" s="156"/>
      <c r="W16" s="156"/>
      <c r="X16" s="156"/>
      <c r="Y16" s="156"/>
      <c r="Z16" s="156"/>
      <c r="AA16" s="156"/>
    </row>
    <row r="17" spans="1:27">
      <c r="A17" s="156"/>
      <c r="B17" s="173"/>
      <c r="C17" s="196" t="s">
        <v>162</v>
      </c>
      <c r="D17" s="31">
        <v>25.09</v>
      </c>
      <c r="E17" s="31">
        <v>103.69</v>
      </c>
      <c r="F17" s="32">
        <v>11</v>
      </c>
      <c r="G17" s="33">
        <v>1.6</v>
      </c>
      <c r="H17" s="32">
        <v>2602</v>
      </c>
      <c r="I17" s="32">
        <v>276</v>
      </c>
      <c r="J17" s="34">
        <v>40</v>
      </c>
      <c r="K17" s="197"/>
      <c r="L17" s="156"/>
      <c r="M17" s="198"/>
      <c r="N17" s="198"/>
      <c r="O17" s="198"/>
      <c r="P17" s="198"/>
      <c r="Q17" s="198"/>
      <c r="R17" s="198"/>
      <c r="S17" s="198"/>
      <c r="T17" s="156"/>
      <c r="U17" s="156"/>
      <c r="V17" s="156"/>
      <c r="W17" s="156"/>
      <c r="X17" s="156"/>
      <c r="Y17" s="156"/>
      <c r="Z17" s="156"/>
      <c r="AA17" s="156"/>
    </row>
    <row r="18" spans="1:27">
      <c r="A18" s="156"/>
      <c r="B18" s="173"/>
      <c r="C18" s="196" t="s">
        <v>163</v>
      </c>
      <c r="D18" s="31">
        <v>24.93</v>
      </c>
      <c r="E18" s="31">
        <v>93.28</v>
      </c>
      <c r="F18" s="32">
        <v>11</v>
      </c>
      <c r="G18" s="33">
        <v>1.6</v>
      </c>
      <c r="H18" s="32">
        <v>2325</v>
      </c>
      <c r="I18" s="32">
        <v>274</v>
      </c>
      <c r="J18" s="34">
        <v>40</v>
      </c>
      <c r="K18" s="197"/>
      <c r="L18" s="156"/>
      <c r="M18" s="198"/>
      <c r="N18" s="198"/>
      <c r="O18" s="198"/>
      <c r="P18" s="198"/>
      <c r="Q18" s="198"/>
      <c r="R18" s="198"/>
      <c r="S18" s="198"/>
      <c r="T18" s="156"/>
      <c r="U18" s="156"/>
      <c r="V18" s="156"/>
      <c r="W18" s="156"/>
      <c r="X18" s="156"/>
      <c r="Y18" s="156"/>
      <c r="Z18" s="156"/>
      <c r="AA18" s="156"/>
    </row>
    <row r="19" spans="1:27">
      <c r="A19" s="156"/>
      <c r="B19" s="173"/>
      <c r="C19" s="196" t="s">
        <v>164</v>
      </c>
      <c r="D19" s="31">
        <v>17.25</v>
      </c>
      <c r="E19" s="31">
        <v>97.17</v>
      </c>
      <c r="F19" s="32">
        <v>11</v>
      </c>
      <c r="G19" s="33">
        <v>1.6</v>
      </c>
      <c r="H19" s="32">
        <v>1676</v>
      </c>
      <c r="I19" s="32">
        <v>190</v>
      </c>
      <c r="J19" s="34">
        <v>28</v>
      </c>
      <c r="K19" s="197"/>
      <c r="L19" s="156"/>
      <c r="M19" s="198"/>
      <c r="N19" s="198"/>
      <c r="O19" s="198"/>
      <c r="P19" s="198"/>
      <c r="Q19" s="198"/>
      <c r="R19" s="198"/>
      <c r="S19" s="198"/>
      <c r="T19" s="156"/>
      <c r="U19" s="156"/>
      <c r="V19" s="156"/>
      <c r="W19" s="156"/>
      <c r="X19" s="156"/>
      <c r="Y19" s="156"/>
      <c r="Z19" s="156"/>
      <c r="AA19" s="156"/>
    </row>
    <row r="20" spans="1:27">
      <c r="A20" s="156"/>
      <c r="B20" s="173"/>
      <c r="C20" s="196" t="s">
        <v>165</v>
      </c>
      <c r="D20" s="31">
        <v>14.21</v>
      </c>
      <c r="E20" s="31">
        <v>97.72</v>
      </c>
      <c r="F20" s="32">
        <v>11</v>
      </c>
      <c r="G20" s="33">
        <v>1.6</v>
      </c>
      <c r="H20" s="32">
        <v>1389</v>
      </c>
      <c r="I20" s="32">
        <v>156</v>
      </c>
      <c r="J20" s="34">
        <v>23</v>
      </c>
      <c r="K20" s="197"/>
      <c r="L20" s="156"/>
      <c r="M20" s="198"/>
      <c r="N20" s="198"/>
      <c r="O20" s="198"/>
      <c r="P20" s="198"/>
      <c r="Q20" s="198"/>
      <c r="R20" s="198"/>
      <c r="S20" s="198"/>
      <c r="T20" s="156"/>
      <c r="U20" s="156"/>
      <c r="V20" s="156"/>
      <c r="W20" s="156"/>
      <c r="X20" s="156"/>
      <c r="Y20" s="156"/>
      <c r="Z20" s="156"/>
      <c r="AA20" s="156"/>
    </row>
    <row r="21" spans="1:27">
      <c r="A21" s="156"/>
      <c r="B21" s="173"/>
      <c r="C21" s="196" t="s">
        <v>166</v>
      </c>
      <c r="D21" s="31">
        <v>21.39</v>
      </c>
      <c r="E21" s="31">
        <v>94.27</v>
      </c>
      <c r="F21" s="32">
        <v>11</v>
      </c>
      <c r="G21" s="33">
        <v>1.6</v>
      </c>
      <c r="H21" s="32">
        <v>2016</v>
      </c>
      <c r="I21" s="32">
        <v>235</v>
      </c>
      <c r="J21" s="34">
        <v>34</v>
      </c>
      <c r="K21" s="199"/>
      <c r="L21" s="156"/>
      <c r="M21" s="198"/>
      <c r="N21" s="198"/>
      <c r="O21" s="198"/>
      <c r="P21" s="198"/>
      <c r="Q21" s="198"/>
      <c r="R21" s="198"/>
      <c r="S21" s="198"/>
      <c r="T21" s="156"/>
      <c r="U21" s="156"/>
      <c r="V21" s="156"/>
      <c r="W21" s="156"/>
      <c r="X21" s="156"/>
      <c r="Y21" s="156"/>
      <c r="Z21" s="156"/>
      <c r="AA21" s="156"/>
    </row>
    <row r="22" spans="1:27">
      <c r="A22" s="156"/>
      <c r="B22" s="173"/>
      <c r="C22" s="196" t="s">
        <v>167</v>
      </c>
      <c r="D22" s="31">
        <v>19.73</v>
      </c>
      <c r="E22" s="31">
        <v>95.52</v>
      </c>
      <c r="F22" s="32">
        <v>11</v>
      </c>
      <c r="G22" s="33">
        <v>1.6</v>
      </c>
      <c r="H22" s="32">
        <v>1885</v>
      </c>
      <c r="I22" s="32">
        <v>217</v>
      </c>
      <c r="J22" s="34">
        <v>32</v>
      </c>
      <c r="K22" s="198"/>
      <c r="L22" s="156"/>
      <c r="M22" s="198"/>
      <c r="N22" s="198"/>
      <c r="O22" s="198"/>
      <c r="P22" s="198"/>
      <c r="Q22" s="198"/>
      <c r="R22" s="198"/>
      <c r="S22" s="198"/>
      <c r="T22" s="156"/>
      <c r="U22" s="156"/>
      <c r="V22" s="156"/>
      <c r="W22" s="156"/>
      <c r="X22" s="156"/>
      <c r="Y22" s="156"/>
      <c r="Z22" s="156"/>
      <c r="AA22" s="156"/>
    </row>
    <row r="23" spans="1:27">
      <c r="A23" s="156"/>
      <c r="B23" s="173"/>
      <c r="C23" s="196" t="s">
        <v>168</v>
      </c>
      <c r="D23" s="31">
        <v>26.28</v>
      </c>
      <c r="E23" s="31">
        <v>93.9</v>
      </c>
      <c r="F23" s="32">
        <v>11</v>
      </c>
      <c r="G23" s="33">
        <v>1.6</v>
      </c>
      <c r="H23" s="32">
        <v>2468</v>
      </c>
      <c r="I23" s="32">
        <v>289</v>
      </c>
      <c r="J23" s="34">
        <v>42</v>
      </c>
      <c r="K23" s="198"/>
      <c r="L23" s="156"/>
      <c r="M23" s="198"/>
      <c r="N23" s="198"/>
      <c r="O23" s="198"/>
      <c r="P23" s="198"/>
      <c r="Q23" s="198"/>
      <c r="R23" s="198"/>
      <c r="S23" s="198"/>
      <c r="T23" s="156"/>
      <c r="U23" s="156"/>
      <c r="V23" s="156"/>
      <c r="W23" s="156"/>
      <c r="X23" s="156"/>
      <c r="Y23" s="156"/>
      <c r="Z23" s="156"/>
      <c r="AA23" s="156"/>
    </row>
    <row r="24" spans="1:27">
      <c r="A24" s="156"/>
      <c r="B24" s="173"/>
      <c r="C24" s="196" t="s">
        <v>169</v>
      </c>
      <c r="D24" s="31">
        <v>22.35</v>
      </c>
      <c r="E24" s="31">
        <v>94.67</v>
      </c>
      <c r="F24" s="32">
        <v>11</v>
      </c>
      <c r="G24" s="33">
        <v>1.6</v>
      </c>
      <c r="H24" s="32">
        <v>2116</v>
      </c>
      <c r="I24" s="32">
        <v>246</v>
      </c>
      <c r="J24" s="34">
        <v>36</v>
      </c>
      <c r="K24" s="198"/>
      <c r="L24" s="156"/>
      <c r="M24" s="198"/>
      <c r="N24" s="198"/>
      <c r="O24" s="198"/>
      <c r="P24" s="198"/>
      <c r="Q24" s="198"/>
      <c r="R24" s="198"/>
      <c r="S24" s="198"/>
      <c r="T24" s="156"/>
      <c r="U24" s="156"/>
      <c r="V24" s="156"/>
      <c r="W24" s="156"/>
      <c r="X24" s="156"/>
      <c r="Y24" s="156"/>
      <c r="Z24" s="156"/>
      <c r="AA24" s="156"/>
    </row>
    <row r="25" spans="1:27">
      <c r="A25" s="156"/>
      <c r="B25" s="173"/>
      <c r="C25" s="196" t="s">
        <v>170</v>
      </c>
      <c r="D25" s="31">
        <v>24.8</v>
      </c>
      <c r="E25" s="31">
        <v>113.67</v>
      </c>
      <c r="F25" s="32">
        <v>11</v>
      </c>
      <c r="G25" s="33">
        <v>1.6</v>
      </c>
      <c r="H25" s="32">
        <v>2819</v>
      </c>
      <c r="I25" s="32">
        <v>273</v>
      </c>
      <c r="J25" s="34">
        <v>40</v>
      </c>
      <c r="K25" s="198"/>
      <c r="L25" s="156"/>
      <c r="M25" s="198"/>
      <c r="N25" s="198"/>
      <c r="O25" s="198"/>
      <c r="P25" s="198"/>
      <c r="Q25" s="198"/>
      <c r="R25" s="198"/>
      <c r="S25" s="198"/>
      <c r="T25" s="156"/>
      <c r="U25" s="156"/>
      <c r="V25" s="156"/>
      <c r="W25" s="156"/>
      <c r="X25" s="156"/>
      <c r="Y25" s="156"/>
      <c r="Z25" s="156"/>
      <c r="AA25" s="156"/>
    </row>
    <row r="26" spans="1:27">
      <c r="A26" s="156"/>
      <c r="B26" s="157"/>
      <c r="C26" s="200" t="s">
        <v>171</v>
      </c>
      <c r="D26" s="35"/>
      <c r="E26" s="35"/>
      <c r="F26" s="36"/>
      <c r="G26" s="37"/>
      <c r="H26" s="36"/>
      <c r="I26" s="36"/>
      <c r="J26" s="38"/>
      <c r="K26" s="198"/>
      <c r="L26" s="156"/>
      <c r="M26" s="198"/>
      <c r="N26" s="198"/>
      <c r="O26" s="198"/>
      <c r="P26" s="198"/>
      <c r="Q26" s="198"/>
      <c r="R26" s="198"/>
      <c r="S26" s="198"/>
      <c r="T26" s="156"/>
      <c r="U26" s="156"/>
      <c r="V26" s="156"/>
      <c r="W26" s="156"/>
      <c r="X26" s="156"/>
      <c r="Y26" s="156"/>
      <c r="Z26" s="156"/>
      <c r="AA26" s="156"/>
    </row>
    <row r="27" spans="1:27">
      <c r="A27" s="156"/>
      <c r="B27" s="173"/>
      <c r="C27" s="196" t="s">
        <v>172</v>
      </c>
      <c r="D27" s="31">
        <v>9.9499999999999993</v>
      </c>
      <c r="E27" s="31">
        <v>90.7</v>
      </c>
      <c r="F27" s="32">
        <v>32</v>
      </c>
      <c r="G27" s="33">
        <v>4.2</v>
      </c>
      <c r="H27" s="32">
        <v>902</v>
      </c>
      <c r="I27" s="32">
        <v>318</v>
      </c>
      <c r="J27" s="34">
        <v>42</v>
      </c>
      <c r="K27" s="198"/>
      <c r="L27" s="156"/>
      <c r="M27" s="198"/>
      <c r="N27" s="198"/>
      <c r="O27" s="198"/>
      <c r="P27" s="198"/>
      <c r="Q27" s="198"/>
      <c r="R27" s="198"/>
      <c r="S27" s="198"/>
      <c r="T27" s="156"/>
      <c r="U27" s="156"/>
      <c r="V27" s="156"/>
      <c r="W27" s="156"/>
      <c r="X27" s="156"/>
      <c r="Y27" s="156"/>
      <c r="Z27" s="156"/>
      <c r="AA27" s="156"/>
    </row>
    <row r="28" spans="1:27">
      <c r="A28" s="156"/>
      <c r="B28" s="173"/>
      <c r="C28" s="196" t="s">
        <v>173</v>
      </c>
      <c r="D28" s="31">
        <v>30</v>
      </c>
      <c r="E28" s="31">
        <v>102.41</v>
      </c>
      <c r="F28" s="32">
        <v>32</v>
      </c>
      <c r="G28" s="33">
        <v>4.2</v>
      </c>
      <c r="H28" s="32">
        <v>3072</v>
      </c>
      <c r="I28" s="32">
        <v>960</v>
      </c>
      <c r="J28" s="34">
        <v>126</v>
      </c>
      <c r="K28" s="164"/>
      <c r="L28" s="156"/>
      <c r="M28" s="198"/>
      <c r="N28" s="198"/>
      <c r="O28" s="198"/>
      <c r="P28" s="198"/>
      <c r="Q28" s="198"/>
      <c r="R28" s="198"/>
      <c r="S28" s="198"/>
      <c r="T28" s="156"/>
      <c r="U28" s="156"/>
      <c r="V28" s="156"/>
      <c r="W28" s="156"/>
      <c r="X28" s="156"/>
      <c r="Y28" s="156"/>
      <c r="Z28" s="156"/>
      <c r="AA28" s="156"/>
    </row>
    <row r="29" spans="1:27">
      <c r="A29" s="156"/>
      <c r="B29" s="173"/>
      <c r="C29" s="196" t="s">
        <v>174</v>
      </c>
      <c r="D29" s="31">
        <v>38</v>
      </c>
      <c r="E29" s="31">
        <v>75</v>
      </c>
      <c r="F29" s="32">
        <v>32</v>
      </c>
      <c r="G29" s="33">
        <v>4.2</v>
      </c>
      <c r="H29" s="32">
        <v>2850</v>
      </c>
      <c r="I29" s="32">
        <v>1216</v>
      </c>
      <c r="J29" s="34">
        <v>160</v>
      </c>
      <c r="K29" s="156"/>
      <c r="L29" s="156"/>
      <c r="M29" s="198"/>
      <c r="N29" s="198"/>
      <c r="O29" s="198"/>
      <c r="P29" s="198"/>
      <c r="Q29" s="198"/>
      <c r="R29" s="198"/>
      <c r="S29" s="198"/>
      <c r="T29" s="156"/>
      <c r="U29" s="156"/>
      <c r="V29" s="156"/>
      <c r="W29" s="156"/>
      <c r="X29" s="156"/>
      <c r="Y29" s="156"/>
      <c r="Z29" s="156"/>
      <c r="AA29" s="156"/>
    </row>
    <row r="30" spans="1:27">
      <c r="A30" s="156"/>
      <c r="B30" s="173"/>
      <c r="C30" s="196" t="s">
        <v>175</v>
      </c>
      <c r="D30" s="31">
        <v>28</v>
      </c>
      <c r="E30" s="31">
        <v>85.97</v>
      </c>
      <c r="F30" s="32">
        <v>32</v>
      </c>
      <c r="G30" s="33">
        <v>4.2</v>
      </c>
      <c r="H30" s="32">
        <v>2407</v>
      </c>
      <c r="I30" s="32">
        <v>896</v>
      </c>
      <c r="J30" s="34">
        <v>118</v>
      </c>
      <c r="K30" s="156"/>
      <c r="L30" s="156"/>
      <c r="M30" s="198"/>
      <c r="N30" s="198"/>
      <c r="O30" s="198"/>
      <c r="P30" s="198"/>
      <c r="Q30" s="198"/>
      <c r="R30" s="198"/>
      <c r="S30" s="198"/>
      <c r="T30" s="156"/>
      <c r="U30" s="156"/>
      <c r="V30" s="156"/>
      <c r="W30" s="156"/>
      <c r="X30" s="156"/>
      <c r="Y30" s="156"/>
      <c r="Z30" s="156"/>
      <c r="AA30" s="156"/>
    </row>
    <row r="31" spans="1:27">
      <c r="A31" s="156"/>
      <c r="B31" s="157"/>
      <c r="C31" s="200" t="s">
        <v>176</v>
      </c>
      <c r="D31" s="35"/>
      <c r="E31" s="35"/>
      <c r="F31" s="36"/>
      <c r="G31" s="37"/>
      <c r="H31" s="201"/>
      <c r="I31" s="201"/>
      <c r="J31" s="202"/>
      <c r="K31" s="156"/>
      <c r="L31" s="156"/>
      <c r="M31" s="198"/>
      <c r="N31" s="198"/>
      <c r="O31" s="198"/>
      <c r="P31" s="198"/>
      <c r="Q31" s="198"/>
      <c r="R31" s="198"/>
      <c r="S31" s="198"/>
      <c r="T31" s="156"/>
      <c r="U31" s="156"/>
      <c r="V31" s="156"/>
      <c r="W31" s="156"/>
      <c r="X31" s="156"/>
      <c r="Y31" s="156"/>
      <c r="Z31" s="156"/>
      <c r="AA31" s="156"/>
    </row>
    <row r="32" spans="1:27">
      <c r="A32" s="156"/>
      <c r="B32" s="173"/>
      <c r="C32" s="196" t="s">
        <v>177</v>
      </c>
      <c r="D32" s="31">
        <v>8.25</v>
      </c>
      <c r="E32" s="31">
        <v>118.17</v>
      </c>
      <c r="F32" s="32">
        <v>32</v>
      </c>
      <c r="G32" s="33">
        <v>4.2</v>
      </c>
      <c r="H32" s="32">
        <v>975</v>
      </c>
      <c r="I32" s="32">
        <v>264</v>
      </c>
      <c r="J32" s="34">
        <v>35</v>
      </c>
      <c r="K32" s="156"/>
      <c r="L32" s="156"/>
      <c r="M32" s="198"/>
      <c r="N32" s="198"/>
      <c r="O32" s="198"/>
      <c r="P32" s="198"/>
      <c r="Q32" s="198"/>
      <c r="R32" s="198"/>
      <c r="S32" s="198"/>
      <c r="T32" s="156"/>
      <c r="U32" s="156"/>
      <c r="V32" s="156"/>
      <c r="W32" s="156"/>
      <c r="X32" s="156"/>
      <c r="Y32" s="156"/>
      <c r="Z32" s="156"/>
      <c r="AA32" s="156"/>
    </row>
    <row r="33" spans="1:27">
      <c r="A33" s="156"/>
      <c r="B33" s="173"/>
      <c r="C33" s="196" t="s">
        <v>178</v>
      </c>
      <c r="D33" s="31">
        <v>8</v>
      </c>
      <c r="E33" s="31">
        <v>111.84</v>
      </c>
      <c r="F33" s="32">
        <v>32</v>
      </c>
      <c r="G33" s="33">
        <v>4.2</v>
      </c>
      <c r="H33" s="32">
        <v>895</v>
      </c>
      <c r="I33" s="32">
        <v>256</v>
      </c>
      <c r="J33" s="34">
        <v>34</v>
      </c>
      <c r="K33" s="156"/>
      <c r="L33" s="156"/>
      <c r="M33" s="198"/>
      <c r="N33" s="198"/>
      <c r="O33" s="198"/>
      <c r="P33" s="198"/>
      <c r="Q33" s="198"/>
      <c r="R33" s="198"/>
      <c r="S33" s="198"/>
      <c r="T33" s="156"/>
      <c r="U33" s="156"/>
      <c r="V33" s="156"/>
      <c r="W33" s="156"/>
      <c r="X33" s="156"/>
      <c r="Y33" s="156"/>
      <c r="Z33" s="156"/>
      <c r="AA33" s="156"/>
    </row>
    <row r="34" spans="1:27">
      <c r="A34" s="156"/>
      <c r="B34" s="173"/>
      <c r="C34" s="196" t="s">
        <v>179</v>
      </c>
      <c r="D34" s="31">
        <v>10.39</v>
      </c>
      <c r="E34" s="31">
        <v>105.51</v>
      </c>
      <c r="F34" s="32">
        <v>32</v>
      </c>
      <c r="G34" s="33">
        <v>4.2</v>
      </c>
      <c r="H34" s="32">
        <v>1096</v>
      </c>
      <c r="I34" s="32">
        <v>332</v>
      </c>
      <c r="J34" s="34">
        <v>44</v>
      </c>
      <c r="K34" s="156"/>
      <c r="L34" s="156"/>
      <c r="M34" s="198"/>
      <c r="N34" s="198"/>
      <c r="O34" s="198"/>
      <c r="P34" s="198"/>
      <c r="Q34" s="198"/>
      <c r="R34" s="198"/>
      <c r="S34" s="198"/>
      <c r="T34" s="156"/>
      <c r="U34" s="156"/>
      <c r="V34" s="156"/>
      <c r="W34" s="156"/>
      <c r="X34" s="156"/>
      <c r="Y34" s="156"/>
      <c r="Z34" s="156"/>
      <c r="AA34" s="156"/>
    </row>
    <row r="35" spans="1:27">
      <c r="A35" s="156"/>
      <c r="B35" s="173"/>
      <c r="C35" s="196" t="s">
        <v>180</v>
      </c>
      <c r="D35" s="31">
        <v>17.48</v>
      </c>
      <c r="E35" s="31">
        <v>93.8</v>
      </c>
      <c r="F35" s="33">
        <v>7.2</v>
      </c>
      <c r="G35" s="33">
        <v>3.6</v>
      </c>
      <c r="H35" s="32">
        <v>1640</v>
      </c>
      <c r="I35" s="32">
        <v>126</v>
      </c>
      <c r="J35" s="34">
        <v>63</v>
      </c>
      <c r="K35" s="156"/>
      <c r="L35" s="156"/>
      <c r="M35" s="198"/>
      <c r="N35" s="198"/>
      <c r="O35" s="198"/>
      <c r="P35" s="198"/>
      <c r="Q35" s="198"/>
      <c r="R35" s="198"/>
      <c r="S35" s="198"/>
      <c r="T35" s="156"/>
      <c r="U35" s="156"/>
      <c r="V35" s="156"/>
      <c r="W35" s="156"/>
      <c r="X35" s="156"/>
      <c r="Y35" s="156"/>
      <c r="Z35" s="156"/>
      <c r="AA35" s="156"/>
    </row>
    <row r="36" spans="1:27" s="192" customFormat="1" ht="13.5">
      <c r="A36" s="187"/>
      <c r="B36" s="187"/>
      <c r="C36" s="188"/>
      <c r="D36" s="203" t="s">
        <v>181</v>
      </c>
      <c r="E36" s="203" t="s">
        <v>155</v>
      </c>
      <c r="F36" s="203" t="s">
        <v>156</v>
      </c>
      <c r="G36" s="203" t="s">
        <v>157</v>
      </c>
      <c r="H36" s="203" t="s">
        <v>182</v>
      </c>
      <c r="I36" s="203" t="s">
        <v>183</v>
      </c>
      <c r="J36" s="204" t="s">
        <v>184</v>
      </c>
      <c r="K36" s="156"/>
      <c r="L36" s="156"/>
      <c r="M36" s="198"/>
      <c r="N36" s="198"/>
      <c r="O36" s="198"/>
      <c r="P36" s="198"/>
      <c r="Q36" s="198"/>
      <c r="R36" s="198"/>
      <c r="S36" s="198"/>
      <c r="T36" s="156"/>
      <c r="U36" s="187"/>
      <c r="V36" s="187"/>
      <c r="W36" s="187"/>
      <c r="X36" s="187"/>
      <c r="Y36" s="187"/>
      <c r="Z36" s="187"/>
      <c r="AA36" s="187"/>
    </row>
    <row r="37" spans="1:27">
      <c r="A37" s="156"/>
      <c r="B37" s="157"/>
      <c r="C37" s="205" t="s">
        <v>50</v>
      </c>
      <c r="D37" s="39"/>
      <c r="E37" s="40"/>
      <c r="F37" s="41"/>
      <c r="G37" s="41"/>
      <c r="H37" s="206"/>
      <c r="I37" s="206"/>
      <c r="J37" s="207"/>
      <c r="K37" s="156"/>
      <c r="L37" s="156"/>
      <c r="M37" s="198"/>
      <c r="N37" s="198"/>
      <c r="O37" s="198"/>
      <c r="P37" s="198"/>
      <c r="Q37" s="198"/>
      <c r="R37" s="198"/>
      <c r="S37" s="198"/>
      <c r="T37" s="156"/>
      <c r="U37" s="156"/>
      <c r="V37" s="156"/>
      <c r="W37" s="156"/>
      <c r="X37" s="156"/>
      <c r="Y37" s="156"/>
      <c r="Z37" s="156"/>
      <c r="AA37" s="156"/>
    </row>
    <row r="38" spans="1:27">
      <c r="A38" s="156"/>
      <c r="B38" s="208"/>
      <c r="C38" s="196" t="s">
        <v>50</v>
      </c>
      <c r="D38" s="42">
        <v>1.026E-3</v>
      </c>
      <c r="E38" s="31">
        <v>53.06</v>
      </c>
      <c r="F38" s="33">
        <v>1</v>
      </c>
      <c r="G38" s="31">
        <v>0.1</v>
      </c>
      <c r="H38" s="43">
        <v>5.4440000000000002E-2</v>
      </c>
      <c r="I38" s="43">
        <v>1.0300000000000001E-3</v>
      </c>
      <c r="J38" s="44">
        <v>1E-4</v>
      </c>
      <c r="K38" s="209"/>
      <c r="L38" s="156"/>
      <c r="M38" s="198"/>
      <c r="N38" s="198"/>
      <c r="O38" s="198"/>
      <c r="P38" s="198"/>
      <c r="Q38" s="198"/>
      <c r="R38" s="198"/>
      <c r="S38" s="198"/>
      <c r="T38" s="156"/>
      <c r="U38" s="156"/>
      <c r="V38" s="156"/>
      <c r="W38" s="156"/>
      <c r="X38" s="156"/>
      <c r="Y38" s="156"/>
      <c r="Z38" s="156"/>
      <c r="AA38" s="156"/>
    </row>
    <row r="39" spans="1:27">
      <c r="A39" s="156"/>
      <c r="B39" s="157"/>
      <c r="C39" s="45" t="s">
        <v>185</v>
      </c>
      <c r="D39" s="46"/>
      <c r="E39" s="46"/>
      <c r="F39" s="46"/>
      <c r="G39" s="46"/>
      <c r="H39" s="47"/>
      <c r="I39" s="48"/>
      <c r="J39" s="49"/>
      <c r="K39" s="156"/>
      <c r="L39" s="156"/>
      <c r="M39" s="198"/>
      <c r="N39" s="198"/>
      <c r="O39" s="198"/>
      <c r="P39" s="198"/>
      <c r="Q39" s="198"/>
      <c r="R39" s="198"/>
      <c r="S39" s="198"/>
      <c r="T39" s="156"/>
      <c r="U39" s="156"/>
      <c r="V39" s="156"/>
      <c r="W39" s="156"/>
      <c r="X39" s="156"/>
      <c r="Y39" s="156"/>
      <c r="Z39" s="156"/>
      <c r="AA39" s="156"/>
    </row>
    <row r="40" spans="1:27">
      <c r="A40" s="156"/>
      <c r="B40" s="173"/>
      <c r="C40" s="196" t="s">
        <v>186</v>
      </c>
      <c r="D40" s="42">
        <v>9.2E-5</v>
      </c>
      <c r="E40" s="31">
        <v>274.32</v>
      </c>
      <c r="F40" s="50">
        <v>2.2000000000000002E-2</v>
      </c>
      <c r="G40" s="31">
        <v>0.1</v>
      </c>
      <c r="H40" s="43">
        <v>2.5239999999999999E-2</v>
      </c>
      <c r="I40" s="42">
        <v>1.9999999999999999E-6</v>
      </c>
      <c r="J40" s="51">
        <v>9.0000000000000002E-6</v>
      </c>
      <c r="K40" s="156"/>
      <c r="L40" s="156"/>
      <c r="M40" s="198"/>
      <c r="N40" s="198"/>
      <c r="O40" s="198"/>
      <c r="P40" s="198"/>
      <c r="Q40" s="198"/>
      <c r="R40" s="198"/>
      <c r="S40" s="198"/>
      <c r="T40" s="156"/>
      <c r="U40" s="156"/>
      <c r="V40" s="156"/>
      <c r="W40" s="156"/>
      <c r="X40" s="156"/>
      <c r="Y40" s="156"/>
      <c r="Z40" s="156"/>
      <c r="AA40" s="156"/>
    </row>
    <row r="41" spans="1:27">
      <c r="A41" s="156"/>
      <c r="B41" s="173"/>
      <c r="C41" s="196" t="s">
        <v>187</v>
      </c>
      <c r="D41" s="42">
        <v>5.9900000000000003E-4</v>
      </c>
      <c r="E41" s="31">
        <v>46.85</v>
      </c>
      <c r="F41" s="31">
        <v>0.48</v>
      </c>
      <c r="G41" s="31">
        <v>0.1</v>
      </c>
      <c r="H41" s="43">
        <v>2.8060000000000002E-2</v>
      </c>
      <c r="I41" s="42">
        <v>2.8800000000000001E-4</v>
      </c>
      <c r="J41" s="51">
        <v>6.0000000000000002E-5</v>
      </c>
      <c r="K41" s="209"/>
      <c r="L41" s="156"/>
      <c r="M41" s="198"/>
      <c r="N41" s="198"/>
      <c r="O41" s="198"/>
      <c r="P41" s="198"/>
      <c r="Q41" s="198"/>
      <c r="R41" s="198"/>
      <c r="S41" s="198"/>
      <c r="T41" s="156"/>
      <c r="U41" s="156"/>
      <c r="V41" s="156"/>
      <c r="W41" s="156"/>
      <c r="X41" s="156"/>
      <c r="Y41" s="156"/>
      <c r="Z41" s="156"/>
      <c r="AA41" s="156"/>
    </row>
    <row r="42" spans="1:27">
      <c r="A42" s="156"/>
      <c r="B42" s="173"/>
      <c r="C42" s="196" t="s">
        <v>188</v>
      </c>
      <c r="D42" s="42">
        <v>1.3879999999999999E-3</v>
      </c>
      <c r="E42" s="52">
        <v>59</v>
      </c>
      <c r="F42" s="33">
        <v>3</v>
      </c>
      <c r="G42" s="31">
        <v>0.6</v>
      </c>
      <c r="H42" s="43">
        <v>8.1890000000000004E-2</v>
      </c>
      <c r="I42" s="42">
        <v>4.1640000000000002E-3</v>
      </c>
      <c r="J42" s="51">
        <v>8.3299999999999997E-4</v>
      </c>
      <c r="K42" s="156"/>
      <c r="L42" s="156"/>
      <c r="M42" s="198"/>
      <c r="N42" s="198"/>
      <c r="O42" s="198"/>
      <c r="P42" s="198"/>
      <c r="Q42" s="198"/>
      <c r="R42" s="198"/>
      <c r="S42" s="198"/>
      <c r="T42" s="156"/>
      <c r="U42" s="156"/>
      <c r="V42" s="156"/>
      <c r="W42" s="156"/>
      <c r="X42" s="156"/>
      <c r="Y42" s="156"/>
      <c r="Z42" s="156"/>
      <c r="AA42" s="156"/>
    </row>
    <row r="43" spans="1:27">
      <c r="A43" s="156"/>
      <c r="B43" s="173"/>
      <c r="C43" s="196" t="s">
        <v>189</v>
      </c>
      <c r="D43" s="42">
        <v>2.516E-3</v>
      </c>
      <c r="E43" s="52">
        <v>61.46</v>
      </c>
      <c r="F43" s="33">
        <v>3</v>
      </c>
      <c r="G43" s="31">
        <v>0.6</v>
      </c>
      <c r="H43" s="43">
        <v>0.15462999999999999</v>
      </c>
      <c r="I43" s="42">
        <v>7.548E-3</v>
      </c>
      <c r="J43" s="51">
        <v>1.5100000000000001E-3</v>
      </c>
      <c r="K43" s="164"/>
      <c r="L43" s="156"/>
      <c r="M43" s="198"/>
      <c r="N43" s="198"/>
      <c r="O43" s="198"/>
      <c r="P43" s="198"/>
      <c r="Q43" s="198"/>
      <c r="R43" s="198"/>
      <c r="S43" s="198"/>
      <c r="T43" s="156"/>
      <c r="U43" s="156"/>
      <c r="V43" s="156"/>
      <c r="W43" s="156"/>
      <c r="X43" s="156"/>
      <c r="Y43" s="156"/>
      <c r="Z43" s="156"/>
      <c r="AA43" s="156"/>
    </row>
    <row r="44" spans="1:27">
      <c r="A44" s="156"/>
      <c r="B44" s="157"/>
      <c r="C44" s="200" t="s">
        <v>190</v>
      </c>
      <c r="D44" s="46"/>
      <c r="E44" s="46"/>
      <c r="F44" s="53"/>
      <c r="G44" s="53"/>
      <c r="H44" s="48"/>
      <c r="I44" s="48"/>
      <c r="J44" s="49"/>
      <c r="K44" s="156"/>
      <c r="L44" s="156"/>
      <c r="M44" s="198"/>
      <c r="N44" s="198"/>
      <c r="O44" s="198"/>
      <c r="P44" s="198"/>
      <c r="Q44" s="198"/>
      <c r="R44" s="198"/>
      <c r="S44" s="198"/>
      <c r="T44" s="156"/>
      <c r="U44" s="156"/>
      <c r="V44" s="156"/>
      <c r="W44" s="156"/>
      <c r="X44" s="156"/>
      <c r="Y44" s="156"/>
      <c r="Z44" s="156"/>
      <c r="AA44" s="156"/>
    </row>
    <row r="45" spans="1:27" s="182" customFormat="1">
      <c r="A45" s="175"/>
      <c r="B45" s="210"/>
      <c r="C45" s="211" t="s">
        <v>191</v>
      </c>
      <c r="D45" s="54">
        <v>4.8500000000000003E-4</v>
      </c>
      <c r="E45" s="55">
        <v>52.07</v>
      </c>
      <c r="F45" s="56">
        <v>3.2</v>
      </c>
      <c r="G45" s="55">
        <v>0.63</v>
      </c>
      <c r="H45" s="42">
        <v>2.5253999999999999E-2</v>
      </c>
      <c r="I45" s="42">
        <v>1.552E-3</v>
      </c>
      <c r="J45" s="51">
        <v>3.0600000000000001E-4</v>
      </c>
      <c r="K45" s="156"/>
      <c r="L45" s="156"/>
      <c r="M45" s="198"/>
      <c r="N45" s="198"/>
      <c r="O45" s="198"/>
      <c r="P45" s="198"/>
      <c r="Q45" s="198"/>
      <c r="R45" s="198"/>
      <c r="S45" s="198"/>
      <c r="T45" s="156"/>
      <c r="U45" s="175"/>
      <c r="V45" s="175"/>
      <c r="W45" s="175"/>
      <c r="X45" s="175"/>
      <c r="Y45" s="175"/>
      <c r="Z45" s="175"/>
      <c r="AA45" s="175"/>
    </row>
    <row r="46" spans="1:27" s="182" customFormat="1">
      <c r="A46" s="175"/>
      <c r="B46" s="210"/>
      <c r="C46" s="211" t="s">
        <v>192</v>
      </c>
      <c r="D46" s="54">
        <v>6.5499999999999998E-4</v>
      </c>
      <c r="E46" s="55">
        <v>52.07</v>
      </c>
      <c r="F46" s="56">
        <v>3.2</v>
      </c>
      <c r="G46" s="55">
        <v>0.63</v>
      </c>
      <c r="H46" s="42">
        <v>3.4105999999999997E-2</v>
      </c>
      <c r="I46" s="42">
        <v>2.0960000000000002E-3</v>
      </c>
      <c r="J46" s="51">
        <v>4.1300000000000001E-4</v>
      </c>
      <c r="K46" s="156"/>
      <c r="L46" s="156"/>
      <c r="M46" s="198"/>
      <c r="N46" s="198"/>
      <c r="O46" s="198"/>
      <c r="P46" s="198"/>
      <c r="Q46" s="198"/>
      <c r="R46" s="198"/>
      <c r="S46" s="198"/>
      <c r="T46" s="156"/>
      <c r="U46" s="175"/>
      <c r="V46" s="175"/>
      <c r="W46" s="175"/>
      <c r="X46" s="175"/>
      <c r="Y46" s="175"/>
      <c r="Z46" s="175"/>
      <c r="AA46" s="175"/>
    </row>
    <row r="47" spans="1:27" s="192" customFormat="1" ht="25.5">
      <c r="A47" s="187"/>
      <c r="B47" s="187"/>
      <c r="C47" s="188"/>
      <c r="D47" s="203" t="s">
        <v>193</v>
      </c>
      <c r="E47" s="203" t="s">
        <v>155</v>
      </c>
      <c r="F47" s="203" t="s">
        <v>156</v>
      </c>
      <c r="G47" s="203" t="s">
        <v>157</v>
      </c>
      <c r="H47" s="203" t="s">
        <v>194</v>
      </c>
      <c r="I47" s="203" t="s">
        <v>195</v>
      </c>
      <c r="J47" s="204" t="s">
        <v>196</v>
      </c>
      <c r="K47" s="156"/>
      <c r="L47" s="156"/>
      <c r="M47" s="198"/>
      <c r="N47" s="198"/>
      <c r="O47" s="198"/>
      <c r="P47" s="198"/>
      <c r="Q47" s="198"/>
      <c r="R47" s="198"/>
      <c r="S47" s="198"/>
      <c r="T47" s="156"/>
      <c r="U47" s="187"/>
      <c r="V47" s="187"/>
      <c r="W47" s="187"/>
      <c r="X47" s="187"/>
      <c r="Y47" s="187"/>
      <c r="Z47" s="187"/>
      <c r="AA47" s="187"/>
    </row>
    <row r="48" spans="1:27" s="182" customFormat="1">
      <c r="A48" s="175"/>
      <c r="B48" s="212"/>
      <c r="C48" s="213" t="s">
        <v>197</v>
      </c>
      <c r="D48" s="214"/>
      <c r="E48" s="214"/>
      <c r="F48" s="214"/>
      <c r="G48" s="214"/>
      <c r="H48" s="214"/>
      <c r="I48" s="214"/>
      <c r="J48" s="215"/>
      <c r="K48" s="156"/>
      <c r="L48" s="156"/>
      <c r="M48" s="198"/>
      <c r="N48" s="198"/>
      <c r="O48" s="198"/>
      <c r="P48" s="198"/>
      <c r="Q48" s="198"/>
      <c r="R48" s="198"/>
      <c r="S48" s="198"/>
      <c r="T48" s="156"/>
      <c r="U48" s="175"/>
      <c r="V48" s="175"/>
      <c r="W48" s="175"/>
      <c r="X48" s="175"/>
      <c r="Y48" s="175"/>
      <c r="Z48" s="175"/>
      <c r="AA48" s="175"/>
    </row>
    <row r="49" spans="1:27">
      <c r="A49" s="156"/>
      <c r="B49" s="173"/>
      <c r="C49" s="196" t="s">
        <v>198</v>
      </c>
      <c r="D49" s="50">
        <v>0.158</v>
      </c>
      <c r="E49" s="31">
        <v>75.36</v>
      </c>
      <c r="F49" s="33">
        <v>3</v>
      </c>
      <c r="G49" s="31">
        <v>0.6</v>
      </c>
      <c r="H49" s="31">
        <v>11.91</v>
      </c>
      <c r="I49" s="31">
        <v>0.47</v>
      </c>
      <c r="J49" s="57">
        <v>0.09</v>
      </c>
      <c r="K49" s="156"/>
      <c r="L49" s="156"/>
      <c r="M49" s="198"/>
      <c r="N49" s="198"/>
      <c r="O49" s="198"/>
      <c r="P49" s="198"/>
      <c r="Q49" s="198"/>
      <c r="R49" s="198"/>
      <c r="S49" s="198"/>
      <c r="T49" s="156"/>
      <c r="U49" s="156"/>
      <c r="V49" s="156"/>
      <c r="W49" s="156"/>
      <c r="X49" s="156"/>
      <c r="Y49" s="156"/>
      <c r="Z49" s="156"/>
      <c r="AA49" s="156"/>
    </row>
    <row r="50" spans="1:27">
      <c r="A50" s="156"/>
      <c r="B50" s="173"/>
      <c r="C50" s="196" t="s">
        <v>199</v>
      </c>
      <c r="D50" s="50">
        <v>0.12</v>
      </c>
      <c r="E50" s="31">
        <v>69.25</v>
      </c>
      <c r="F50" s="33">
        <v>3</v>
      </c>
      <c r="G50" s="31">
        <v>0.6</v>
      </c>
      <c r="H50" s="31">
        <v>8.31</v>
      </c>
      <c r="I50" s="31">
        <v>0.36</v>
      </c>
      <c r="J50" s="57">
        <v>7.0000000000000007E-2</v>
      </c>
      <c r="K50" s="156"/>
      <c r="L50" s="156"/>
      <c r="M50" s="198"/>
      <c r="N50" s="198"/>
      <c r="O50" s="198"/>
      <c r="P50" s="198"/>
      <c r="Q50" s="198"/>
      <c r="R50" s="198"/>
      <c r="S50" s="198"/>
      <c r="T50" s="156"/>
      <c r="U50" s="156"/>
      <c r="V50" s="156"/>
      <c r="W50" s="156"/>
      <c r="X50" s="156"/>
      <c r="Y50" s="156"/>
      <c r="Z50" s="156"/>
      <c r="AA50" s="156"/>
    </row>
    <row r="51" spans="1:27">
      <c r="A51" s="156"/>
      <c r="B51" s="173"/>
      <c r="C51" s="196" t="s">
        <v>200</v>
      </c>
      <c r="D51" s="50">
        <v>0.10299999999999999</v>
      </c>
      <c r="E51" s="31">
        <v>64.77</v>
      </c>
      <c r="F51" s="33">
        <v>3</v>
      </c>
      <c r="G51" s="31">
        <v>0.6</v>
      </c>
      <c r="H51" s="31">
        <v>6.67</v>
      </c>
      <c r="I51" s="31">
        <v>0.31</v>
      </c>
      <c r="J51" s="57">
        <v>0.06</v>
      </c>
      <c r="K51" s="156"/>
      <c r="L51" s="156"/>
      <c r="M51" s="198"/>
      <c r="N51" s="198"/>
      <c r="O51" s="198"/>
      <c r="P51" s="198"/>
      <c r="Q51" s="198"/>
      <c r="R51" s="198"/>
      <c r="S51" s="198"/>
      <c r="T51" s="156"/>
      <c r="U51" s="156"/>
      <c r="V51" s="156"/>
      <c r="W51" s="156"/>
      <c r="X51" s="156"/>
      <c r="Y51" s="156"/>
      <c r="Z51" s="156"/>
      <c r="AA51" s="156"/>
    </row>
    <row r="52" spans="1:27">
      <c r="A52" s="156"/>
      <c r="B52" s="173"/>
      <c r="C52" s="196" t="s">
        <v>201</v>
      </c>
      <c r="D52" s="50">
        <v>0.105</v>
      </c>
      <c r="E52" s="31">
        <v>68.72</v>
      </c>
      <c r="F52" s="33">
        <v>3</v>
      </c>
      <c r="G52" s="31">
        <v>0.6</v>
      </c>
      <c r="H52" s="31">
        <v>7.22</v>
      </c>
      <c r="I52" s="31">
        <v>0.32</v>
      </c>
      <c r="J52" s="57">
        <v>0.06</v>
      </c>
      <c r="K52" s="156"/>
      <c r="L52" s="156"/>
      <c r="M52" s="198"/>
      <c r="N52" s="198"/>
      <c r="O52" s="198"/>
      <c r="P52" s="198"/>
      <c r="Q52" s="198"/>
      <c r="R52" s="198"/>
      <c r="S52" s="198"/>
      <c r="T52" s="156"/>
      <c r="U52" s="156"/>
      <c r="V52" s="156"/>
      <c r="W52" s="156"/>
      <c r="X52" s="156"/>
      <c r="Y52" s="156"/>
      <c r="Z52" s="156"/>
      <c r="AA52" s="156"/>
    </row>
    <row r="53" spans="1:27">
      <c r="A53" s="156"/>
      <c r="B53" s="173"/>
      <c r="C53" s="196" t="s">
        <v>202</v>
      </c>
      <c r="D53" s="50">
        <v>0.13800000000000001</v>
      </c>
      <c r="E53" s="31">
        <v>74.540000000000006</v>
      </c>
      <c r="F53" s="33">
        <v>3</v>
      </c>
      <c r="G53" s="31">
        <v>0.6</v>
      </c>
      <c r="H53" s="31">
        <v>10.29</v>
      </c>
      <c r="I53" s="31">
        <v>0.41</v>
      </c>
      <c r="J53" s="57">
        <v>0.08</v>
      </c>
      <c r="K53" s="156"/>
      <c r="L53" s="156"/>
      <c r="M53" s="198"/>
      <c r="N53" s="198"/>
      <c r="O53" s="198"/>
      <c r="P53" s="198"/>
      <c r="Q53" s="198"/>
      <c r="R53" s="198"/>
      <c r="S53" s="198"/>
      <c r="T53" s="156"/>
      <c r="U53" s="156"/>
      <c r="V53" s="156"/>
      <c r="W53" s="156"/>
      <c r="X53" s="156"/>
      <c r="Y53" s="156"/>
      <c r="Z53" s="156"/>
      <c r="AA53" s="156"/>
    </row>
    <row r="54" spans="1:27">
      <c r="A54" s="156"/>
      <c r="B54" s="173"/>
      <c r="C54" s="196" t="s">
        <v>203</v>
      </c>
      <c r="D54" s="50">
        <v>0.13900000000000001</v>
      </c>
      <c r="E54" s="31">
        <v>73.25</v>
      </c>
      <c r="F54" s="33">
        <v>3</v>
      </c>
      <c r="G54" s="31">
        <v>0.6</v>
      </c>
      <c r="H54" s="31">
        <v>10.18</v>
      </c>
      <c r="I54" s="31">
        <v>0.42</v>
      </c>
      <c r="J54" s="57">
        <v>0.08</v>
      </c>
      <c r="K54" s="156"/>
      <c r="L54" s="156"/>
      <c r="M54" s="198"/>
      <c r="N54" s="198"/>
      <c r="O54" s="198"/>
      <c r="P54" s="198"/>
      <c r="Q54" s="198"/>
      <c r="R54" s="198"/>
      <c r="S54" s="198"/>
      <c r="T54" s="156"/>
      <c r="U54" s="156"/>
      <c r="V54" s="156"/>
      <c r="W54" s="156"/>
      <c r="X54" s="156"/>
      <c r="Y54" s="156"/>
      <c r="Z54" s="156"/>
      <c r="AA54" s="156"/>
    </row>
    <row r="55" spans="1:27">
      <c r="A55" s="156"/>
      <c r="B55" s="173"/>
      <c r="C55" s="196" t="s">
        <v>204</v>
      </c>
      <c r="D55" s="50">
        <v>0.13800000000000001</v>
      </c>
      <c r="E55" s="31">
        <v>73.959999999999994</v>
      </c>
      <c r="F55" s="33">
        <v>3</v>
      </c>
      <c r="G55" s="31">
        <v>0.6</v>
      </c>
      <c r="H55" s="31">
        <v>10.210000000000001</v>
      </c>
      <c r="I55" s="31">
        <v>0.41</v>
      </c>
      <c r="J55" s="57">
        <v>0.08</v>
      </c>
      <c r="K55" s="156"/>
      <c r="L55" s="156"/>
      <c r="M55" s="198"/>
      <c r="N55" s="198"/>
      <c r="O55" s="198"/>
      <c r="P55" s="198"/>
      <c r="Q55" s="198"/>
      <c r="R55" s="198"/>
      <c r="S55" s="198"/>
      <c r="T55" s="156"/>
      <c r="U55" s="156"/>
      <c r="V55" s="156"/>
      <c r="W55" s="156"/>
      <c r="X55" s="156"/>
      <c r="Y55" s="156"/>
      <c r="Z55" s="156"/>
      <c r="AA55" s="156"/>
    </row>
    <row r="56" spans="1:27">
      <c r="A56" s="156"/>
      <c r="B56" s="173"/>
      <c r="C56" s="196" t="s">
        <v>205</v>
      </c>
      <c r="D56" s="50">
        <v>0.14599999999999999</v>
      </c>
      <c r="E56" s="31">
        <v>75.040000000000006</v>
      </c>
      <c r="F56" s="33">
        <v>3</v>
      </c>
      <c r="G56" s="31">
        <v>0.6</v>
      </c>
      <c r="H56" s="31">
        <v>10.96</v>
      </c>
      <c r="I56" s="31">
        <v>0.44</v>
      </c>
      <c r="J56" s="57">
        <v>0.09</v>
      </c>
      <c r="K56" s="156"/>
      <c r="L56" s="156"/>
      <c r="M56" s="198"/>
      <c r="N56" s="198"/>
      <c r="O56" s="198"/>
      <c r="P56" s="198"/>
      <c r="Q56" s="198"/>
      <c r="R56" s="198"/>
      <c r="S56" s="198"/>
      <c r="T56" s="156"/>
      <c r="U56" s="156"/>
      <c r="V56" s="156"/>
      <c r="W56" s="156"/>
      <c r="X56" s="156"/>
      <c r="Y56" s="156"/>
      <c r="Z56" s="156"/>
      <c r="AA56" s="156"/>
    </row>
    <row r="57" spans="1:27">
      <c r="A57" s="156"/>
      <c r="B57" s="173"/>
      <c r="C57" s="196" t="s">
        <v>206</v>
      </c>
      <c r="D57" s="50">
        <v>6.8000000000000005E-2</v>
      </c>
      <c r="E57" s="31">
        <v>59.6</v>
      </c>
      <c r="F57" s="33">
        <v>3</v>
      </c>
      <c r="G57" s="31">
        <v>0.6</v>
      </c>
      <c r="H57" s="31">
        <v>4.05</v>
      </c>
      <c r="I57" s="31">
        <v>0.2</v>
      </c>
      <c r="J57" s="57">
        <v>0.04</v>
      </c>
      <c r="K57" s="156"/>
      <c r="L57" s="156"/>
      <c r="M57" s="198"/>
      <c r="N57" s="198"/>
      <c r="O57" s="198"/>
      <c r="P57" s="198"/>
      <c r="Q57" s="198"/>
      <c r="R57" s="198"/>
      <c r="S57" s="198"/>
      <c r="T57" s="156"/>
      <c r="U57" s="156"/>
      <c r="V57" s="156"/>
      <c r="W57" s="156"/>
      <c r="X57" s="156"/>
      <c r="Y57" s="156"/>
      <c r="Z57" s="156"/>
      <c r="AA57" s="156"/>
    </row>
    <row r="58" spans="1:27">
      <c r="A58" s="156"/>
      <c r="B58" s="173"/>
      <c r="C58" s="196" t="s">
        <v>207</v>
      </c>
      <c r="D58" s="50">
        <v>5.8000000000000003E-2</v>
      </c>
      <c r="E58" s="31">
        <v>65.959999999999994</v>
      </c>
      <c r="F58" s="33">
        <v>3</v>
      </c>
      <c r="G58" s="31">
        <v>0.6</v>
      </c>
      <c r="H58" s="31">
        <v>3.83</v>
      </c>
      <c r="I58" s="31">
        <v>0.17</v>
      </c>
      <c r="J58" s="57">
        <v>0.03</v>
      </c>
      <c r="K58" s="156"/>
      <c r="L58" s="156"/>
      <c r="M58" s="198"/>
      <c r="N58" s="198"/>
      <c r="O58" s="198"/>
      <c r="P58" s="198"/>
      <c r="Q58" s="198"/>
      <c r="R58" s="198"/>
      <c r="S58" s="198"/>
      <c r="T58" s="156"/>
      <c r="U58" s="156"/>
      <c r="V58" s="156"/>
      <c r="W58" s="156"/>
      <c r="X58" s="156"/>
      <c r="Y58" s="156"/>
      <c r="Z58" s="156"/>
      <c r="AA58" s="156"/>
    </row>
    <row r="59" spans="1:27">
      <c r="A59" s="156"/>
      <c r="B59" s="173"/>
      <c r="C59" s="196" t="s">
        <v>208</v>
      </c>
      <c r="D59" s="50">
        <v>0.14799999999999999</v>
      </c>
      <c r="E59" s="31">
        <v>74.92</v>
      </c>
      <c r="F59" s="33">
        <v>3</v>
      </c>
      <c r="G59" s="31">
        <v>0.6</v>
      </c>
      <c r="H59" s="31">
        <v>11.09</v>
      </c>
      <c r="I59" s="31">
        <v>0.44</v>
      </c>
      <c r="J59" s="57">
        <v>0.09</v>
      </c>
      <c r="K59" s="156"/>
      <c r="L59" s="156"/>
      <c r="M59" s="198"/>
      <c r="N59" s="198"/>
      <c r="O59" s="198"/>
      <c r="P59" s="198"/>
      <c r="Q59" s="198"/>
      <c r="R59" s="198"/>
      <c r="S59" s="198"/>
      <c r="T59" s="156"/>
      <c r="U59" s="156"/>
      <c r="V59" s="156"/>
      <c r="W59" s="156"/>
      <c r="X59" s="156"/>
      <c r="Y59" s="156"/>
      <c r="Z59" s="156"/>
      <c r="AA59" s="156"/>
    </row>
    <row r="60" spans="1:27">
      <c r="A60" s="156"/>
      <c r="B60" s="173"/>
      <c r="C60" s="196" t="s">
        <v>209</v>
      </c>
      <c r="D60" s="50">
        <v>9.9000000000000005E-2</v>
      </c>
      <c r="E60" s="31">
        <v>64.94</v>
      </c>
      <c r="F60" s="33">
        <v>3</v>
      </c>
      <c r="G60" s="31">
        <v>0.6</v>
      </c>
      <c r="H60" s="31">
        <v>6.43</v>
      </c>
      <c r="I60" s="31">
        <v>0.3</v>
      </c>
      <c r="J60" s="57">
        <v>0.06</v>
      </c>
      <c r="K60" s="156"/>
      <c r="L60" s="156"/>
      <c r="M60" s="198"/>
      <c r="N60" s="198"/>
      <c r="O60" s="198"/>
      <c r="P60" s="198"/>
      <c r="Q60" s="198"/>
      <c r="R60" s="198"/>
      <c r="S60" s="198"/>
      <c r="T60" s="156"/>
      <c r="U60" s="156"/>
      <c r="V60" s="156"/>
      <c r="W60" s="156"/>
      <c r="X60" s="156"/>
      <c r="Y60" s="156"/>
      <c r="Z60" s="156"/>
      <c r="AA60" s="156"/>
    </row>
    <row r="61" spans="1:27">
      <c r="A61" s="156"/>
      <c r="B61" s="173"/>
      <c r="C61" s="196" t="s">
        <v>210</v>
      </c>
      <c r="D61" s="50">
        <v>0.10299999999999999</v>
      </c>
      <c r="E61" s="31">
        <v>68.86</v>
      </c>
      <c r="F61" s="33">
        <v>3</v>
      </c>
      <c r="G61" s="31">
        <v>0.6</v>
      </c>
      <c r="H61" s="31">
        <v>7.09</v>
      </c>
      <c r="I61" s="31">
        <v>0.31</v>
      </c>
      <c r="J61" s="57">
        <v>0.06</v>
      </c>
      <c r="K61" s="156"/>
      <c r="L61" s="156"/>
      <c r="M61" s="198"/>
      <c r="N61" s="198"/>
      <c r="O61" s="198"/>
      <c r="P61" s="198"/>
      <c r="Q61" s="198"/>
      <c r="R61" s="198"/>
      <c r="S61" s="198"/>
      <c r="T61" s="156"/>
      <c r="U61" s="156"/>
      <c r="V61" s="156"/>
      <c r="W61" s="156"/>
      <c r="X61" s="156"/>
      <c r="Y61" s="156"/>
      <c r="Z61" s="156"/>
      <c r="AA61" s="156"/>
    </row>
    <row r="62" spans="1:27">
      <c r="A62" s="156"/>
      <c r="B62" s="173"/>
      <c r="C62" s="196" t="s">
        <v>211</v>
      </c>
      <c r="D62" s="50">
        <v>0.13500000000000001</v>
      </c>
      <c r="E62" s="31">
        <v>75.2</v>
      </c>
      <c r="F62" s="33">
        <v>3</v>
      </c>
      <c r="G62" s="31">
        <v>0.6</v>
      </c>
      <c r="H62" s="31">
        <v>10.15</v>
      </c>
      <c r="I62" s="31">
        <v>0.41</v>
      </c>
      <c r="J62" s="57">
        <v>0.08</v>
      </c>
      <c r="K62" s="156"/>
      <c r="L62" s="156"/>
      <c r="M62" s="198"/>
      <c r="N62" s="198"/>
      <c r="O62" s="198"/>
      <c r="P62" s="198"/>
      <c r="Q62" s="198"/>
      <c r="R62" s="198"/>
      <c r="S62" s="198"/>
      <c r="T62" s="156"/>
      <c r="U62" s="156"/>
      <c r="V62" s="156"/>
      <c r="W62" s="156"/>
      <c r="X62" s="156"/>
      <c r="Y62" s="156"/>
      <c r="Z62" s="156"/>
      <c r="AA62" s="156"/>
    </row>
    <row r="63" spans="1:27">
      <c r="A63" s="156"/>
      <c r="B63" s="173"/>
      <c r="C63" s="196" t="s">
        <v>212</v>
      </c>
      <c r="D63" s="50">
        <v>0.13500000000000001</v>
      </c>
      <c r="E63" s="31">
        <v>72.22</v>
      </c>
      <c r="F63" s="33">
        <v>3</v>
      </c>
      <c r="G63" s="31">
        <v>0.6</v>
      </c>
      <c r="H63" s="31">
        <v>9.75</v>
      </c>
      <c r="I63" s="31">
        <v>0.41</v>
      </c>
      <c r="J63" s="57">
        <v>0.08</v>
      </c>
      <c r="K63" s="156"/>
      <c r="L63" s="156"/>
      <c r="M63" s="198"/>
      <c r="N63" s="198"/>
      <c r="O63" s="198"/>
      <c r="P63" s="198"/>
      <c r="Q63" s="198"/>
      <c r="R63" s="198"/>
      <c r="S63" s="198"/>
      <c r="T63" s="156"/>
      <c r="U63" s="156"/>
      <c r="V63" s="156"/>
      <c r="W63" s="156"/>
      <c r="X63" s="156"/>
      <c r="Y63" s="156"/>
      <c r="Z63" s="156"/>
      <c r="AA63" s="156"/>
    </row>
    <row r="64" spans="1:27">
      <c r="A64" s="156"/>
      <c r="B64" s="173"/>
      <c r="C64" s="196" t="s">
        <v>213</v>
      </c>
      <c r="D64" s="50">
        <v>9.1999999999999998E-2</v>
      </c>
      <c r="E64" s="31">
        <v>61.71</v>
      </c>
      <c r="F64" s="33">
        <v>3</v>
      </c>
      <c r="G64" s="31">
        <v>0.6</v>
      </c>
      <c r="H64" s="31">
        <v>5.68</v>
      </c>
      <c r="I64" s="31">
        <v>0.28000000000000003</v>
      </c>
      <c r="J64" s="57">
        <v>0.06</v>
      </c>
      <c r="K64" s="156"/>
      <c r="L64" s="156"/>
      <c r="M64" s="198"/>
      <c r="N64" s="198"/>
      <c r="O64" s="198"/>
      <c r="P64" s="198"/>
      <c r="Q64" s="198"/>
      <c r="R64" s="198"/>
      <c r="S64" s="198"/>
      <c r="T64" s="156"/>
      <c r="U64" s="156"/>
      <c r="V64" s="156"/>
      <c r="W64" s="156"/>
      <c r="X64" s="156"/>
      <c r="Y64" s="156"/>
      <c r="Z64" s="156"/>
      <c r="AA64" s="156"/>
    </row>
    <row r="65" spans="1:27">
      <c r="A65" s="156"/>
      <c r="B65" s="173"/>
      <c r="C65" s="196" t="s">
        <v>214</v>
      </c>
      <c r="D65" s="50">
        <v>0.14399999999999999</v>
      </c>
      <c r="E65" s="31">
        <v>74.27</v>
      </c>
      <c r="F65" s="33">
        <v>3</v>
      </c>
      <c r="G65" s="31">
        <v>0.6</v>
      </c>
      <c r="H65" s="31">
        <v>10.69</v>
      </c>
      <c r="I65" s="31">
        <v>0.43</v>
      </c>
      <c r="J65" s="57">
        <v>0.09</v>
      </c>
      <c r="K65" s="156"/>
      <c r="L65" s="156"/>
      <c r="M65" s="198"/>
      <c r="N65" s="198"/>
      <c r="O65" s="198"/>
      <c r="P65" s="198"/>
      <c r="Q65" s="198"/>
      <c r="R65" s="198"/>
      <c r="S65" s="198"/>
      <c r="T65" s="156"/>
      <c r="U65" s="156"/>
      <c r="V65" s="156"/>
      <c r="W65" s="156"/>
      <c r="X65" s="156"/>
      <c r="Y65" s="156"/>
      <c r="Z65" s="156"/>
      <c r="AA65" s="156"/>
    </row>
    <row r="66" spans="1:27">
      <c r="A66" s="156"/>
      <c r="B66" s="173"/>
      <c r="C66" s="196" t="s">
        <v>215</v>
      </c>
      <c r="D66" s="50">
        <v>0.125</v>
      </c>
      <c r="E66" s="31">
        <v>70.22</v>
      </c>
      <c r="F66" s="33">
        <v>3</v>
      </c>
      <c r="G66" s="31">
        <v>0.6</v>
      </c>
      <c r="H66" s="31">
        <v>8.7799999999999994</v>
      </c>
      <c r="I66" s="31">
        <v>0.38</v>
      </c>
      <c r="J66" s="57">
        <v>0.08</v>
      </c>
      <c r="K66" s="156"/>
      <c r="L66" s="156"/>
      <c r="M66" s="198"/>
      <c r="N66" s="198"/>
      <c r="O66" s="198"/>
      <c r="P66" s="198"/>
      <c r="Q66" s="198"/>
      <c r="R66" s="198"/>
      <c r="S66" s="198"/>
      <c r="T66" s="156"/>
      <c r="U66" s="156"/>
      <c r="V66" s="156"/>
      <c r="W66" s="156"/>
      <c r="X66" s="156"/>
      <c r="Y66" s="156"/>
      <c r="Z66" s="156"/>
      <c r="AA66" s="156"/>
    </row>
    <row r="67" spans="1:27">
      <c r="A67" s="156"/>
      <c r="B67" s="173"/>
      <c r="C67" s="196" t="s">
        <v>216</v>
      </c>
      <c r="D67" s="50">
        <v>0.125</v>
      </c>
      <c r="E67" s="31">
        <v>68.02</v>
      </c>
      <c r="F67" s="33">
        <v>3</v>
      </c>
      <c r="G67" s="31">
        <v>0.6</v>
      </c>
      <c r="H67" s="31">
        <v>8.5</v>
      </c>
      <c r="I67" s="31">
        <v>0.38</v>
      </c>
      <c r="J67" s="57">
        <v>0.08</v>
      </c>
      <c r="K67" s="156"/>
      <c r="L67" s="156"/>
      <c r="M67" s="198"/>
      <c r="N67" s="198"/>
      <c r="O67" s="198"/>
      <c r="P67" s="198"/>
      <c r="Q67" s="198"/>
      <c r="R67" s="198"/>
      <c r="S67" s="198"/>
      <c r="T67" s="156"/>
      <c r="U67" s="156"/>
      <c r="V67" s="156"/>
      <c r="W67" s="156"/>
      <c r="X67" s="156"/>
      <c r="Y67" s="156"/>
      <c r="Z67" s="156"/>
      <c r="AA67" s="156"/>
    </row>
    <row r="68" spans="1:27">
      <c r="A68" s="156"/>
      <c r="B68" s="173"/>
      <c r="C68" s="196" t="s">
        <v>217</v>
      </c>
      <c r="D68" s="50">
        <v>0.11</v>
      </c>
      <c r="E68" s="31">
        <v>66.88</v>
      </c>
      <c r="F68" s="33">
        <v>3</v>
      </c>
      <c r="G68" s="31">
        <v>0.6</v>
      </c>
      <c r="H68" s="31">
        <v>7.36</v>
      </c>
      <c r="I68" s="31">
        <v>0.33</v>
      </c>
      <c r="J68" s="57">
        <v>7.0000000000000007E-2</v>
      </c>
      <c r="K68" s="156"/>
      <c r="L68" s="156"/>
      <c r="M68" s="198"/>
      <c r="N68" s="198"/>
      <c r="O68" s="198"/>
      <c r="P68" s="198"/>
      <c r="Q68" s="198"/>
      <c r="R68" s="198"/>
      <c r="S68" s="198"/>
      <c r="T68" s="156"/>
      <c r="U68" s="156"/>
      <c r="V68" s="156"/>
      <c r="W68" s="156"/>
      <c r="X68" s="156"/>
      <c r="Y68" s="156"/>
      <c r="Z68" s="156"/>
      <c r="AA68" s="156"/>
    </row>
    <row r="69" spans="1:27">
      <c r="A69" s="156"/>
      <c r="B69" s="173"/>
      <c r="C69" s="196" t="s">
        <v>218</v>
      </c>
      <c r="D69" s="50">
        <v>0.13900000000000001</v>
      </c>
      <c r="E69" s="31">
        <v>76.22</v>
      </c>
      <c r="F69" s="33">
        <v>3</v>
      </c>
      <c r="G69" s="31">
        <v>0.6</v>
      </c>
      <c r="H69" s="31">
        <v>10.59</v>
      </c>
      <c r="I69" s="31">
        <v>0.42</v>
      </c>
      <c r="J69" s="57">
        <v>0.08</v>
      </c>
      <c r="K69" s="156"/>
      <c r="L69" s="156"/>
      <c r="M69" s="198"/>
      <c r="N69" s="198"/>
      <c r="O69" s="198"/>
      <c r="P69" s="198"/>
      <c r="Q69" s="198"/>
      <c r="R69" s="198"/>
      <c r="S69" s="198"/>
      <c r="T69" s="156"/>
      <c r="U69" s="156"/>
      <c r="V69" s="156"/>
      <c r="W69" s="156"/>
      <c r="X69" s="156"/>
      <c r="Y69" s="156"/>
      <c r="Z69" s="156"/>
      <c r="AA69" s="156"/>
    </row>
    <row r="70" spans="1:27">
      <c r="A70" s="156"/>
      <c r="B70" s="173"/>
      <c r="C70" s="196" t="s">
        <v>219</v>
      </c>
      <c r="D70" s="50">
        <v>0.11</v>
      </c>
      <c r="E70" s="31">
        <v>70.02</v>
      </c>
      <c r="F70" s="33">
        <v>3</v>
      </c>
      <c r="G70" s="31">
        <v>0.6</v>
      </c>
      <c r="H70" s="31">
        <v>7.7</v>
      </c>
      <c r="I70" s="31">
        <v>0.33</v>
      </c>
      <c r="J70" s="57">
        <v>7.0000000000000007E-2</v>
      </c>
      <c r="K70" s="156"/>
      <c r="L70" s="156"/>
      <c r="M70" s="198"/>
      <c r="N70" s="198"/>
      <c r="O70" s="198"/>
      <c r="P70" s="198"/>
      <c r="Q70" s="198"/>
      <c r="R70" s="198"/>
      <c r="S70" s="198"/>
      <c r="T70" s="156"/>
      <c r="U70" s="156"/>
      <c r="V70" s="156"/>
      <c r="W70" s="156"/>
      <c r="X70" s="156"/>
      <c r="Y70" s="156"/>
      <c r="Z70" s="156"/>
      <c r="AA70" s="156"/>
    </row>
    <row r="71" spans="1:27">
      <c r="A71" s="156"/>
      <c r="B71" s="173"/>
      <c r="C71" s="196" t="s">
        <v>220</v>
      </c>
      <c r="D71" s="50">
        <v>0.125</v>
      </c>
      <c r="E71" s="31">
        <v>71.02</v>
      </c>
      <c r="F71" s="33">
        <v>3</v>
      </c>
      <c r="G71" s="31">
        <v>0.6</v>
      </c>
      <c r="H71" s="31">
        <v>8.8800000000000008</v>
      </c>
      <c r="I71" s="31">
        <v>0.38</v>
      </c>
      <c r="J71" s="57">
        <v>0.08</v>
      </c>
      <c r="K71" s="156"/>
      <c r="L71" s="156"/>
      <c r="M71" s="198"/>
      <c r="N71" s="198"/>
      <c r="O71" s="198"/>
      <c r="P71" s="198"/>
      <c r="Q71" s="198"/>
      <c r="R71" s="198"/>
      <c r="S71" s="198"/>
      <c r="T71" s="156"/>
      <c r="U71" s="156"/>
      <c r="V71" s="156"/>
      <c r="W71" s="156"/>
      <c r="X71" s="156"/>
      <c r="Y71" s="156"/>
      <c r="Z71" s="156"/>
      <c r="AA71" s="156"/>
    </row>
    <row r="72" spans="1:27">
      <c r="A72" s="156"/>
      <c r="B72" s="173"/>
      <c r="C72" s="196" t="s">
        <v>221</v>
      </c>
      <c r="D72" s="50">
        <v>9.0999999999999998E-2</v>
      </c>
      <c r="E72" s="31">
        <v>62.87</v>
      </c>
      <c r="F72" s="33">
        <v>3</v>
      </c>
      <c r="G72" s="31">
        <v>0.6</v>
      </c>
      <c r="H72" s="31">
        <v>5.72</v>
      </c>
      <c r="I72" s="31">
        <v>0.27</v>
      </c>
      <c r="J72" s="57">
        <v>0.05</v>
      </c>
      <c r="K72" s="58"/>
      <c r="L72" s="156"/>
      <c r="M72" s="198"/>
      <c r="N72" s="198"/>
      <c r="O72" s="198"/>
      <c r="P72" s="198"/>
      <c r="Q72" s="198"/>
      <c r="R72" s="198"/>
      <c r="S72" s="198"/>
      <c r="T72" s="156"/>
      <c r="U72" s="156"/>
      <c r="V72" s="156"/>
      <c r="W72" s="156"/>
      <c r="X72" s="156"/>
      <c r="Y72" s="156"/>
      <c r="Z72" s="156"/>
      <c r="AA72" s="156"/>
    </row>
    <row r="73" spans="1:27">
      <c r="A73" s="156"/>
      <c r="B73" s="173"/>
      <c r="C73" s="196" t="s">
        <v>222</v>
      </c>
      <c r="D73" s="50">
        <v>9.0999999999999998E-2</v>
      </c>
      <c r="E73" s="31">
        <v>67.77</v>
      </c>
      <c r="F73" s="33">
        <v>3</v>
      </c>
      <c r="G73" s="31">
        <v>0.6</v>
      </c>
      <c r="H73" s="31">
        <v>6.17</v>
      </c>
      <c r="I73" s="31">
        <v>0.27</v>
      </c>
      <c r="J73" s="57">
        <v>0.05</v>
      </c>
      <c r="K73" s="156"/>
      <c r="L73" s="156"/>
      <c r="M73" s="198"/>
      <c r="N73" s="198"/>
      <c r="O73" s="198"/>
      <c r="P73" s="198"/>
      <c r="Q73" s="198"/>
      <c r="R73" s="198"/>
      <c r="S73" s="198"/>
      <c r="T73" s="156"/>
      <c r="U73" s="156"/>
      <c r="V73" s="156"/>
      <c r="W73" s="156"/>
      <c r="X73" s="156"/>
      <c r="Y73" s="156"/>
      <c r="Z73" s="156"/>
      <c r="AA73" s="156"/>
    </row>
    <row r="74" spans="1:27">
      <c r="A74" s="156"/>
      <c r="B74" s="173"/>
      <c r="C74" s="196" t="s">
        <v>223</v>
      </c>
      <c r="D74" s="50">
        <v>0.14000000000000001</v>
      </c>
      <c r="E74" s="31">
        <v>72.930000000000007</v>
      </c>
      <c r="F74" s="33">
        <v>3</v>
      </c>
      <c r="G74" s="31">
        <v>0.6</v>
      </c>
      <c r="H74" s="31">
        <v>10.210000000000001</v>
      </c>
      <c r="I74" s="31">
        <v>0.42</v>
      </c>
      <c r="J74" s="57">
        <v>0.08</v>
      </c>
      <c r="K74" s="156"/>
      <c r="L74" s="156"/>
      <c r="M74" s="198"/>
      <c r="N74" s="198"/>
      <c r="O74" s="198"/>
      <c r="P74" s="198"/>
      <c r="Q74" s="198"/>
      <c r="R74" s="198"/>
      <c r="S74" s="198"/>
      <c r="T74" s="156"/>
      <c r="U74" s="156"/>
      <c r="V74" s="156"/>
      <c r="W74" s="156"/>
      <c r="X74" s="156"/>
      <c r="Y74" s="156"/>
      <c r="Z74" s="156"/>
      <c r="AA74" s="156"/>
    </row>
    <row r="75" spans="1:27">
      <c r="A75" s="156"/>
      <c r="B75" s="173"/>
      <c r="C75" s="196" t="s">
        <v>224</v>
      </c>
      <c r="D75" s="50">
        <v>0.15</v>
      </c>
      <c r="E75" s="31">
        <v>75.099999999999994</v>
      </c>
      <c r="F75" s="33">
        <v>3</v>
      </c>
      <c r="G75" s="31">
        <v>0.6</v>
      </c>
      <c r="H75" s="31">
        <v>11.27</v>
      </c>
      <c r="I75" s="31">
        <v>0.45</v>
      </c>
      <c r="J75" s="57">
        <v>0.09</v>
      </c>
      <c r="K75" s="156"/>
      <c r="L75" s="156"/>
      <c r="M75" s="198"/>
      <c r="N75" s="198"/>
      <c r="O75" s="198"/>
      <c r="P75" s="198"/>
      <c r="Q75" s="198"/>
      <c r="R75" s="198"/>
      <c r="S75" s="198"/>
      <c r="T75" s="156"/>
      <c r="U75" s="156"/>
      <c r="V75" s="156"/>
      <c r="W75" s="156"/>
      <c r="X75" s="156"/>
      <c r="Y75" s="156"/>
      <c r="Z75" s="156"/>
      <c r="AA75" s="156"/>
    </row>
    <row r="76" spans="1:27">
      <c r="A76" s="156"/>
      <c r="B76" s="173"/>
      <c r="C76" s="196" t="s">
        <v>225</v>
      </c>
      <c r="D76" s="50">
        <v>0.125</v>
      </c>
      <c r="E76" s="31">
        <v>72.34</v>
      </c>
      <c r="F76" s="33">
        <v>3</v>
      </c>
      <c r="G76" s="31">
        <v>0.6</v>
      </c>
      <c r="H76" s="31">
        <v>9.0399999999999991</v>
      </c>
      <c r="I76" s="31">
        <v>0.38</v>
      </c>
      <c r="J76" s="57">
        <v>0.08</v>
      </c>
      <c r="K76" s="156"/>
      <c r="L76" s="156"/>
      <c r="M76" s="198"/>
      <c r="N76" s="198"/>
      <c r="O76" s="198"/>
      <c r="P76" s="198"/>
      <c r="Q76" s="198"/>
      <c r="R76" s="198"/>
      <c r="S76" s="198"/>
      <c r="T76" s="156"/>
      <c r="U76" s="156"/>
      <c r="V76" s="156"/>
      <c r="W76" s="156"/>
      <c r="X76" s="156"/>
      <c r="Y76" s="156"/>
      <c r="Z76" s="156"/>
      <c r="AA76" s="156"/>
    </row>
    <row r="77" spans="1:27">
      <c r="A77" s="156"/>
      <c r="B77" s="173"/>
      <c r="C77" s="196" t="s">
        <v>226</v>
      </c>
      <c r="D77" s="50">
        <v>0.13900000000000001</v>
      </c>
      <c r="E77" s="31">
        <v>74.540000000000006</v>
      </c>
      <c r="F77" s="33">
        <v>3</v>
      </c>
      <c r="G77" s="31">
        <v>0.6</v>
      </c>
      <c r="H77" s="31">
        <v>10.36</v>
      </c>
      <c r="I77" s="31">
        <v>0.42</v>
      </c>
      <c r="J77" s="57">
        <v>0.08</v>
      </c>
      <c r="K77" s="156"/>
      <c r="L77" s="156"/>
      <c r="M77" s="198"/>
      <c r="N77" s="198"/>
      <c r="O77" s="198"/>
      <c r="P77" s="198"/>
      <c r="Q77" s="198"/>
      <c r="R77" s="198"/>
      <c r="S77" s="198"/>
      <c r="T77" s="156"/>
      <c r="U77" s="156"/>
      <c r="V77" s="156"/>
      <c r="W77" s="156"/>
      <c r="X77" s="156"/>
      <c r="Y77" s="156"/>
      <c r="Z77" s="156"/>
      <c r="AA77" s="156"/>
    </row>
    <row r="78" spans="1:27">
      <c r="A78" s="156"/>
      <c r="B78" s="173"/>
      <c r="C78" s="196" t="s">
        <v>227</v>
      </c>
      <c r="D78" s="50">
        <v>0.13800000000000001</v>
      </c>
      <c r="E78" s="31">
        <v>74</v>
      </c>
      <c r="F78" s="33">
        <v>3</v>
      </c>
      <c r="G78" s="31">
        <v>0.6</v>
      </c>
      <c r="H78" s="31">
        <v>10.210000000000001</v>
      </c>
      <c r="I78" s="31">
        <v>0.41</v>
      </c>
      <c r="J78" s="57">
        <v>0.08</v>
      </c>
      <c r="K78" s="156"/>
      <c r="L78" s="156"/>
      <c r="M78" s="198"/>
      <c r="N78" s="198"/>
      <c r="O78" s="198"/>
      <c r="P78" s="198"/>
      <c r="Q78" s="198"/>
      <c r="R78" s="198"/>
      <c r="S78" s="198"/>
      <c r="T78" s="156"/>
      <c r="U78" s="156"/>
      <c r="V78" s="156"/>
      <c r="W78" s="156"/>
      <c r="X78" s="156"/>
      <c r="Y78" s="156"/>
      <c r="Z78" s="156"/>
      <c r="AA78" s="156"/>
    </row>
    <row r="79" spans="1:27" s="182" customFormat="1">
      <c r="A79" s="175"/>
      <c r="B79" s="212"/>
      <c r="C79" s="213" t="s">
        <v>228</v>
      </c>
      <c r="D79" s="214"/>
      <c r="E79" s="216"/>
      <c r="F79" s="214"/>
      <c r="G79" s="214"/>
      <c r="H79" s="59"/>
      <c r="I79" s="59"/>
      <c r="J79" s="60"/>
      <c r="K79" s="156"/>
      <c r="L79" s="156"/>
      <c r="M79" s="198"/>
      <c r="N79" s="198"/>
      <c r="O79" s="198"/>
      <c r="P79" s="198"/>
      <c r="Q79" s="198"/>
      <c r="R79" s="198"/>
      <c r="S79" s="198"/>
      <c r="T79" s="175"/>
      <c r="U79" s="175"/>
      <c r="V79" s="175"/>
      <c r="W79" s="175"/>
      <c r="X79" s="175"/>
      <c r="Y79" s="175"/>
      <c r="Z79" s="175"/>
      <c r="AA79" s="175"/>
    </row>
    <row r="80" spans="1:27">
      <c r="A80" s="156"/>
      <c r="B80" s="173"/>
      <c r="C80" s="196" t="s">
        <v>229</v>
      </c>
      <c r="D80" s="50">
        <v>0.128</v>
      </c>
      <c r="E80" s="31">
        <v>73.84</v>
      </c>
      <c r="F80" s="33">
        <v>1.1000000000000001</v>
      </c>
      <c r="G80" s="31">
        <v>0.11</v>
      </c>
      <c r="H80" s="31">
        <v>9.4499999999999993</v>
      </c>
      <c r="I80" s="31">
        <v>0.14000000000000001</v>
      </c>
      <c r="J80" s="57">
        <v>0.01</v>
      </c>
      <c r="K80" s="156"/>
      <c r="L80" s="156"/>
      <c r="M80" s="198"/>
      <c r="N80" s="198"/>
      <c r="O80" s="198"/>
      <c r="P80" s="198"/>
      <c r="Q80" s="198"/>
      <c r="R80" s="198"/>
      <c r="S80" s="198"/>
      <c r="T80" s="156"/>
      <c r="U80" s="156"/>
      <c r="V80" s="156"/>
      <c r="W80" s="156"/>
      <c r="X80" s="156"/>
      <c r="Y80" s="156"/>
      <c r="Z80" s="156"/>
      <c r="AA80" s="156"/>
    </row>
    <row r="81" spans="1:27">
      <c r="A81" s="156"/>
      <c r="B81" s="173"/>
      <c r="C81" s="196" t="s">
        <v>230</v>
      </c>
      <c r="D81" s="50">
        <v>8.4000000000000005E-2</v>
      </c>
      <c r="E81" s="31">
        <v>68.44</v>
      </c>
      <c r="F81" s="33">
        <v>1.1000000000000001</v>
      </c>
      <c r="G81" s="31">
        <v>0.11</v>
      </c>
      <c r="H81" s="31">
        <v>5.75</v>
      </c>
      <c r="I81" s="31">
        <v>0.09</v>
      </c>
      <c r="J81" s="57">
        <v>0.01</v>
      </c>
      <c r="K81" s="156"/>
      <c r="L81" s="156"/>
      <c r="M81" s="198"/>
      <c r="N81" s="198"/>
      <c r="O81" s="198"/>
      <c r="P81" s="198"/>
      <c r="Q81" s="198"/>
      <c r="R81" s="198"/>
      <c r="S81" s="198"/>
      <c r="T81" s="156"/>
      <c r="U81" s="156"/>
      <c r="V81" s="156"/>
      <c r="W81" s="156"/>
      <c r="X81" s="156"/>
      <c r="Y81" s="156"/>
      <c r="Z81" s="156"/>
      <c r="AA81" s="156"/>
    </row>
    <row r="82" spans="1:27">
      <c r="A82" s="156"/>
      <c r="B82" s="173"/>
      <c r="C82" s="196" t="s">
        <v>231</v>
      </c>
      <c r="D82" s="50">
        <v>0.125</v>
      </c>
      <c r="E82" s="31">
        <v>71.06</v>
      </c>
      <c r="F82" s="33">
        <v>1.1000000000000001</v>
      </c>
      <c r="G82" s="31">
        <v>0.11</v>
      </c>
      <c r="H82" s="31">
        <v>8.8800000000000008</v>
      </c>
      <c r="I82" s="31">
        <v>0.14000000000000001</v>
      </c>
      <c r="J82" s="57">
        <v>0.01</v>
      </c>
      <c r="K82" s="156"/>
      <c r="L82" s="156"/>
      <c r="M82" s="198"/>
      <c r="N82" s="198"/>
      <c r="O82" s="198"/>
      <c r="P82" s="198"/>
      <c r="Q82" s="198"/>
      <c r="R82" s="198"/>
      <c r="S82" s="198"/>
      <c r="T82" s="156"/>
      <c r="U82" s="156"/>
      <c r="V82" s="156"/>
      <c r="W82" s="156"/>
      <c r="X82" s="156"/>
      <c r="Y82" s="156"/>
      <c r="Z82" s="156"/>
      <c r="AA82" s="156"/>
    </row>
    <row r="83" spans="1:27">
      <c r="A83" s="156"/>
      <c r="B83" s="173"/>
      <c r="C83" s="196" t="s">
        <v>232</v>
      </c>
      <c r="D83" s="50">
        <v>0.12</v>
      </c>
      <c r="E83" s="31">
        <v>81.55</v>
      </c>
      <c r="F83" s="33">
        <v>1.1000000000000001</v>
      </c>
      <c r="G83" s="31">
        <v>0.11</v>
      </c>
      <c r="H83" s="31">
        <v>9.7899999999999991</v>
      </c>
      <c r="I83" s="31">
        <v>0.13</v>
      </c>
      <c r="J83" s="57">
        <v>0.01</v>
      </c>
      <c r="K83" s="156"/>
      <c r="L83" s="156"/>
      <c r="M83" s="198"/>
      <c r="N83" s="198"/>
      <c r="O83" s="198"/>
      <c r="P83" s="198"/>
      <c r="Q83" s="198"/>
      <c r="R83" s="198"/>
      <c r="S83" s="198"/>
      <c r="T83" s="156"/>
      <c r="U83" s="156"/>
      <c r="V83" s="156"/>
      <c r="W83" s="156"/>
      <c r="X83" s="156"/>
      <c r="Y83" s="156"/>
      <c r="Z83" s="156"/>
      <c r="AA83" s="156"/>
    </row>
    <row r="84" spans="1:27" s="182" customFormat="1" ht="38.25">
      <c r="A84" s="175"/>
      <c r="B84" s="212"/>
      <c r="C84" s="217" t="s">
        <v>233</v>
      </c>
      <c r="D84" s="214"/>
      <c r="E84" s="216"/>
      <c r="F84" s="214"/>
      <c r="G84" s="214"/>
      <c r="H84" s="59"/>
      <c r="I84" s="59"/>
      <c r="J84" s="60"/>
      <c r="K84" s="156"/>
      <c r="L84" s="156"/>
      <c r="M84" s="198"/>
      <c r="N84" s="198"/>
      <c r="O84" s="198"/>
      <c r="P84" s="198"/>
      <c r="Q84" s="198"/>
      <c r="R84" s="198"/>
      <c r="S84" s="198"/>
      <c r="T84" s="175"/>
      <c r="U84" s="175"/>
      <c r="V84" s="175"/>
      <c r="W84" s="175"/>
      <c r="X84" s="175"/>
      <c r="Y84" s="175"/>
      <c r="Z84" s="175"/>
      <c r="AA84" s="175"/>
    </row>
    <row r="85" spans="1:27">
      <c r="A85" s="156"/>
      <c r="B85" s="173"/>
      <c r="C85" s="196" t="s">
        <v>234</v>
      </c>
      <c r="D85" s="59"/>
      <c r="E85" s="33">
        <v>94.4</v>
      </c>
      <c r="F85" s="33">
        <v>1.9</v>
      </c>
      <c r="G85" s="31">
        <v>0.42</v>
      </c>
      <c r="H85" s="59"/>
      <c r="I85" s="59"/>
      <c r="J85" s="60"/>
      <c r="K85" s="156"/>
      <c r="L85" s="156"/>
      <c r="M85" s="198"/>
      <c r="N85" s="198"/>
      <c r="O85" s="198"/>
      <c r="P85" s="198"/>
      <c r="Q85" s="198"/>
      <c r="R85" s="198"/>
      <c r="S85" s="198"/>
      <c r="T85" s="156"/>
      <c r="U85" s="156"/>
      <c r="V85" s="156"/>
      <c r="W85" s="156"/>
      <c r="X85" s="156"/>
      <c r="Y85" s="156"/>
      <c r="Z85" s="156"/>
      <c r="AA85" s="156"/>
    </row>
    <row r="86" spans="1:27">
      <c r="A86" s="156"/>
      <c r="B86" s="173"/>
      <c r="C86" s="196" t="s">
        <v>235</v>
      </c>
      <c r="D86" s="59"/>
      <c r="E86" s="33">
        <v>93.7</v>
      </c>
      <c r="F86" s="33">
        <v>1.9</v>
      </c>
      <c r="G86" s="31">
        <v>0.42</v>
      </c>
      <c r="H86" s="59"/>
      <c r="I86" s="59"/>
      <c r="J86" s="60"/>
      <c r="K86" s="156"/>
      <c r="L86" s="156"/>
      <c r="M86" s="198"/>
      <c r="N86" s="198"/>
      <c r="O86" s="198"/>
      <c r="P86" s="198"/>
      <c r="Q86" s="198"/>
      <c r="R86" s="198"/>
      <c r="S86" s="198"/>
      <c r="T86" s="156"/>
      <c r="U86" s="156"/>
      <c r="V86" s="156"/>
      <c r="W86" s="156"/>
      <c r="X86" s="156"/>
      <c r="Y86" s="156"/>
      <c r="Z86" s="156"/>
      <c r="AA86" s="156"/>
    </row>
    <row r="87" spans="1:27">
      <c r="A87" s="156"/>
      <c r="B87" s="173"/>
      <c r="C87" s="196" t="s">
        <v>236</v>
      </c>
      <c r="D87" s="59"/>
      <c r="E87" s="33">
        <v>95.5</v>
      </c>
      <c r="F87" s="33">
        <v>1.9</v>
      </c>
      <c r="G87" s="31">
        <v>0.42</v>
      </c>
      <c r="H87" s="59"/>
      <c r="I87" s="59"/>
      <c r="J87" s="60"/>
      <c r="K87" s="156"/>
      <c r="L87" s="156"/>
      <c r="M87" s="198"/>
      <c r="N87" s="198"/>
      <c r="O87" s="198"/>
      <c r="P87" s="198"/>
      <c r="Q87" s="198"/>
      <c r="R87" s="198"/>
      <c r="S87" s="198"/>
      <c r="T87" s="156"/>
      <c r="U87" s="156"/>
      <c r="V87" s="156"/>
      <c r="W87" s="156"/>
      <c r="X87" s="156"/>
      <c r="Y87" s="156"/>
      <c r="Z87" s="156"/>
      <c r="AA87" s="156"/>
    </row>
    <row r="88" spans="1:27">
      <c r="A88" s="156"/>
      <c r="B88" s="173"/>
      <c r="C88" s="196" t="s">
        <v>237</v>
      </c>
      <c r="D88" s="59"/>
      <c r="E88" s="33">
        <v>93.7</v>
      </c>
      <c r="F88" s="33">
        <v>1.9</v>
      </c>
      <c r="G88" s="31">
        <v>0.42</v>
      </c>
      <c r="H88" s="59"/>
      <c r="I88" s="59"/>
      <c r="J88" s="60"/>
      <c r="K88" s="156"/>
      <c r="L88" s="156"/>
      <c r="M88" s="198"/>
      <c r="N88" s="198"/>
      <c r="O88" s="198"/>
      <c r="P88" s="198"/>
      <c r="Q88" s="198"/>
      <c r="R88" s="198"/>
      <c r="S88" s="198"/>
      <c r="T88" s="156"/>
      <c r="U88" s="156"/>
      <c r="V88" s="156"/>
      <c r="W88" s="156"/>
      <c r="X88" s="156"/>
      <c r="Y88" s="156"/>
      <c r="Z88" s="156"/>
      <c r="AA88" s="156"/>
    </row>
    <row r="89" spans="1:27" ht="13.5" thickBot="1">
      <c r="A89" s="156"/>
      <c r="B89" s="173"/>
      <c r="C89" s="218" t="s">
        <v>238</v>
      </c>
      <c r="D89" s="61"/>
      <c r="E89" s="62">
        <v>95.1</v>
      </c>
      <c r="F89" s="62">
        <v>1.9</v>
      </c>
      <c r="G89" s="63">
        <v>0.42</v>
      </c>
      <c r="H89" s="61"/>
      <c r="I89" s="61"/>
      <c r="J89" s="64"/>
      <c r="K89" s="156"/>
      <c r="L89" s="156"/>
      <c r="M89" s="198"/>
      <c r="N89" s="198"/>
      <c r="O89" s="198"/>
      <c r="P89" s="198"/>
      <c r="Q89" s="198"/>
      <c r="R89" s="198"/>
      <c r="S89" s="198"/>
      <c r="T89" s="156"/>
      <c r="U89" s="156"/>
      <c r="V89" s="156"/>
      <c r="W89" s="156"/>
      <c r="X89" s="156"/>
      <c r="Y89" s="156"/>
      <c r="Z89" s="156"/>
      <c r="AA89" s="156"/>
    </row>
    <row r="90" spans="1:27" s="182" customFormat="1">
      <c r="A90" s="175"/>
      <c r="B90" s="212"/>
      <c r="C90" s="219" t="s">
        <v>107</v>
      </c>
      <c r="D90" s="175"/>
      <c r="E90" s="220"/>
      <c r="F90" s="220"/>
      <c r="G90" s="220"/>
      <c r="H90" s="175"/>
      <c r="I90" s="175"/>
      <c r="J90" s="175"/>
      <c r="K90" s="175"/>
      <c r="L90" s="175"/>
      <c r="M90" s="198"/>
      <c r="N90" s="198"/>
      <c r="O90" s="198"/>
      <c r="P90" s="198"/>
      <c r="Q90" s="198"/>
      <c r="R90" s="198"/>
      <c r="S90" s="198"/>
      <c r="T90" s="175"/>
      <c r="U90" s="175"/>
      <c r="V90" s="175"/>
      <c r="W90" s="175"/>
      <c r="X90" s="175"/>
      <c r="Y90" s="175"/>
      <c r="Z90" s="175"/>
      <c r="AA90" s="175"/>
    </row>
    <row r="91" spans="1:27">
      <c r="C91" s="688" t="s">
        <v>239</v>
      </c>
      <c r="D91" s="688"/>
      <c r="E91" s="688"/>
      <c r="F91" s="688"/>
      <c r="G91" s="688"/>
      <c r="H91" s="688"/>
      <c r="I91" s="688"/>
      <c r="J91" s="688"/>
      <c r="K91" s="688"/>
      <c r="M91" s="223"/>
    </row>
    <row r="92" spans="1:27">
      <c r="C92" s="65" t="s">
        <v>240</v>
      </c>
      <c r="K92" s="159"/>
      <c r="M92" s="223"/>
      <c r="N92" s="224"/>
      <c r="O92" s="225"/>
      <c r="P92" s="225"/>
      <c r="Q92" s="224"/>
      <c r="S92" s="66"/>
    </row>
    <row r="93" spans="1:27">
      <c r="C93" s="688" t="s">
        <v>241</v>
      </c>
      <c r="D93" s="688"/>
      <c r="E93" s="688"/>
      <c r="F93" s="688"/>
      <c r="G93" s="688"/>
      <c r="H93" s="688"/>
      <c r="I93" s="688"/>
      <c r="J93" s="688"/>
      <c r="K93" s="688"/>
      <c r="M93" s="223"/>
      <c r="N93" s="224"/>
      <c r="O93" s="225"/>
      <c r="P93" s="225"/>
      <c r="Q93" s="224"/>
      <c r="S93" s="66"/>
    </row>
    <row r="94" spans="1:27">
      <c r="C94" s="226" t="s">
        <v>242</v>
      </c>
      <c r="D94" s="222"/>
      <c r="E94" s="222"/>
      <c r="F94" s="222"/>
      <c r="G94" s="222"/>
      <c r="H94" s="222"/>
      <c r="I94" s="222"/>
      <c r="J94" s="222"/>
      <c r="K94" s="222"/>
      <c r="M94" s="223"/>
      <c r="N94" s="224"/>
      <c r="O94" s="225"/>
      <c r="P94" s="225"/>
      <c r="Q94" s="224"/>
      <c r="S94" s="66"/>
    </row>
    <row r="95" spans="1:27" ht="13.5">
      <c r="C95" s="226" t="s">
        <v>243</v>
      </c>
      <c r="D95" s="222"/>
      <c r="E95" s="222"/>
      <c r="F95" s="222"/>
      <c r="G95" s="222"/>
      <c r="H95" s="222"/>
      <c r="I95" s="222"/>
      <c r="J95" s="222"/>
      <c r="K95" s="222"/>
      <c r="M95" s="223"/>
      <c r="N95" s="224"/>
      <c r="O95" s="225"/>
      <c r="P95" s="225"/>
      <c r="Q95" s="224"/>
      <c r="S95" s="66"/>
    </row>
    <row r="96" spans="1:27" ht="13.5">
      <c r="C96" s="226" t="s">
        <v>244</v>
      </c>
      <c r="D96" s="222"/>
      <c r="E96" s="222"/>
      <c r="F96" s="222"/>
      <c r="G96" s="222"/>
      <c r="H96" s="222"/>
      <c r="I96" s="222"/>
      <c r="J96" s="222"/>
      <c r="K96" s="222"/>
      <c r="M96" s="223"/>
      <c r="N96" s="224"/>
      <c r="O96" s="225"/>
      <c r="P96" s="225"/>
      <c r="Q96" s="224"/>
      <c r="S96" s="66"/>
    </row>
    <row r="97" spans="1:27">
      <c r="C97" s="226" t="s">
        <v>727</v>
      </c>
      <c r="D97" s="222"/>
      <c r="E97" s="222"/>
      <c r="F97" s="222"/>
      <c r="G97" s="222"/>
      <c r="H97" s="222"/>
      <c r="I97" s="222"/>
      <c r="J97" s="222"/>
      <c r="K97" s="222"/>
      <c r="M97" s="223"/>
      <c r="N97" s="224"/>
      <c r="O97" s="225"/>
      <c r="P97" s="225"/>
      <c r="Q97" s="224"/>
      <c r="S97" s="66"/>
    </row>
    <row r="98" spans="1:27">
      <c r="C98" s="227" t="s">
        <v>728</v>
      </c>
      <c r="D98" s="222"/>
      <c r="E98" s="222"/>
      <c r="F98" s="222"/>
      <c r="G98" s="222"/>
      <c r="H98" s="222"/>
      <c r="I98" s="222"/>
      <c r="J98" s="222"/>
      <c r="K98" s="222"/>
      <c r="M98" s="223"/>
      <c r="N98" s="224"/>
      <c r="O98" s="225"/>
      <c r="P98" s="225"/>
      <c r="Q98" s="224"/>
      <c r="S98" s="66"/>
    </row>
    <row r="99" spans="1:27">
      <c r="C99" s="226" t="s">
        <v>245</v>
      </c>
      <c r="D99" s="222"/>
      <c r="E99" s="222"/>
      <c r="F99" s="222"/>
      <c r="G99" s="222"/>
      <c r="H99" s="222"/>
      <c r="I99" s="222"/>
      <c r="J99" s="222"/>
      <c r="K99" s="222"/>
      <c r="M99" s="223"/>
      <c r="N99" s="224"/>
      <c r="O99" s="225"/>
      <c r="P99" s="225"/>
      <c r="Q99" s="224"/>
      <c r="S99" s="66"/>
    </row>
    <row r="100" spans="1:27">
      <c r="A100" s="156"/>
      <c r="B100" s="157"/>
      <c r="C100" s="228"/>
      <c r="D100" s="228"/>
      <c r="E100" s="228"/>
      <c r="F100" s="228"/>
      <c r="G100" s="228"/>
      <c r="H100" s="228"/>
      <c r="I100" s="228"/>
      <c r="J100" s="228"/>
      <c r="K100" s="228"/>
      <c r="L100" s="228"/>
      <c r="M100" s="156"/>
      <c r="N100" s="156"/>
      <c r="O100" s="156"/>
      <c r="P100" s="156"/>
      <c r="Q100" s="156"/>
      <c r="R100" s="156"/>
      <c r="S100" s="156"/>
      <c r="T100" s="156"/>
      <c r="U100" s="156"/>
      <c r="V100" s="156"/>
      <c r="W100" s="156"/>
      <c r="X100" s="156"/>
      <c r="Y100" s="156"/>
      <c r="Z100" s="156"/>
      <c r="AA100" s="156"/>
    </row>
    <row r="101" spans="1:27" s="182" customFormat="1" ht="18.75">
      <c r="A101" s="175"/>
      <c r="B101" s="176" t="s">
        <v>246</v>
      </c>
      <c r="C101" s="177" t="s">
        <v>247</v>
      </c>
      <c r="D101" s="178"/>
      <c r="E101" s="178"/>
      <c r="F101" s="178"/>
      <c r="G101" s="179"/>
      <c r="H101" s="179"/>
      <c r="I101" s="179"/>
      <c r="J101" s="179"/>
      <c r="K101" s="179"/>
      <c r="L101" s="180"/>
      <c r="M101" s="175"/>
      <c r="N101" s="175"/>
      <c r="O101" s="175"/>
      <c r="P101" s="175"/>
      <c r="Q101" s="175"/>
      <c r="R101" s="175"/>
      <c r="S101" s="175"/>
      <c r="T101" s="175"/>
      <c r="U101" s="175"/>
      <c r="V101" s="175"/>
      <c r="W101" s="175"/>
      <c r="X101" s="175"/>
      <c r="Y101" s="175"/>
      <c r="Z101" s="175"/>
      <c r="AA101" s="175"/>
    </row>
    <row r="102" spans="1:27" ht="13.5" thickBot="1">
      <c r="A102" s="156"/>
      <c r="B102" s="157"/>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row>
    <row r="103" spans="1:27" s="233" customFormat="1" ht="15" thickBot="1">
      <c r="A103" s="212"/>
      <c r="B103" s="212"/>
      <c r="C103" s="229" t="s">
        <v>149</v>
      </c>
      <c r="D103" s="230" t="s">
        <v>248</v>
      </c>
      <c r="E103" s="231" t="s">
        <v>2</v>
      </c>
      <c r="F103" s="156"/>
      <c r="G103" s="187"/>
      <c r="H103" s="67"/>
      <c r="I103" s="232"/>
      <c r="J103" s="232"/>
      <c r="K103" s="212"/>
      <c r="L103" s="212"/>
      <c r="M103" s="156"/>
      <c r="N103" s="156"/>
      <c r="O103" s="156"/>
      <c r="P103" s="156"/>
      <c r="Q103" s="156"/>
      <c r="R103" s="156"/>
      <c r="S103" s="156"/>
      <c r="T103" s="156"/>
      <c r="U103" s="212"/>
      <c r="V103" s="212"/>
      <c r="W103" s="212"/>
      <c r="X103" s="212"/>
      <c r="Y103" s="212"/>
      <c r="Z103" s="212"/>
      <c r="AA103" s="212"/>
    </row>
    <row r="104" spans="1:27">
      <c r="A104" s="156"/>
      <c r="B104" s="157"/>
      <c r="C104" s="234" t="s">
        <v>199</v>
      </c>
      <c r="D104" s="68">
        <v>8.31</v>
      </c>
      <c r="E104" s="235" t="s">
        <v>249</v>
      </c>
      <c r="F104" s="236"/>
      <c r="G104" s="67"/>
      <c r="H104" s="67"/>
      <c r="I104" s="232"/>
      <c r="J104" s="228"/>
      <c r="K104" s="156"/>
      <c r="L104" s="156"/>
      <c r="M104" s="198"/>
      <c r="N104" s="198"/>
      <c r="O104" s="156"/>
      <c r="P104" s="156"/>
      <c r="Q104" s="156"/>
      <c r="R104" s="156"/>
      <c r="S104" s="156"/>
      <c r="T104" s="156"/>
      <c r="U104" s="156"/>
      <c r="V104" s="156"/>
      <c r="W104" s="156"/>
      <c r="X104" s="156"/>
      <c r="Y104" s="156"/>
      <c r="Z104" s="156"/>
      <c r="AA104" s="156"/>
    </row>
    <row r="105" spans="1:27">
      <c r="A105" s="156"/>
      <c r="B105" s="157"/>
      <c r="C105" s="237" t="s">
        <v>229</v>
      </c>
      <c r="D105" s="55">
        <v>9.4499999999999993</v>
      </c>
      <c r="E105" s="238" t="s">
        <v>249</v>
      </c>
      <c r="F105" s="67"/>
      <c r="G105" s="67"/>
      <c r="H105" s="67"/>
      <c r="I105" s="232"/>
      <c r="J105" s="228"/>
      <c r="K105" s="156"/>
      <c r="L105" s="156"/>
      <c r="M105" s="198"/>
      <c r="N105" s="198"/>
      <c r="O105" s="156"/>
      <c r="P105" s="156"/>
      <c r="Q105" s="156"/>
      <c r="R105" s="156"/>
      <c r="S105" s="156"/>
      <c r="T105" s="156"/>
      <c r="U105" s="156"/>
      <c r="V105" s="156"/>
      <c r="W105" s="156"/>
      <c r="X105" s="156"/>
      <c r="Y105" s="156"/>
      <c r="Z105" s="156"/>
      <c r="AA105" s="156"/>
    </row>
    <row r="106" spans="1:27">
      <c r="A106" s="156"/>
      <c r="B106" s="157"/>
      <c r="C106" s="237" t="s">
        <v>250</v>
      </c>
      <c r="D106" s="69">
        <v>5.4440000000000002E-2</v>
      </c>
      <c r="E106" s="238" t="s">
        <v>251</v>
      </c>
      <c r="F106" s="67"/>
      <c r="G106" s="67"/>
      <c r="H106" s="67"/>
      <c r="I106" s="232"/>
      <c r="J106" s="228"/>
      <c r="K106" s="156"/>
      <c r="L106" s="156"/>
      <c r="M106" s="198"/>
      <c r="N106" s="198"/>
      <c r="O106" s="156"/>
      <c r="P106" s="156"/>
      <c r="Q106" s="156"/>
      <c r="R106" s="156"/>
      <c r="S106" s="156"/>
      <c r="T106" s="156"/>
      <c r="U106" s="156"/>
      <c r="V106" s="156"/>
      <c r="W106" s="156"/>
      <c r="X106" s="156"/>
      <c r="Y106" s="156"/>
      <c r="Z106" s="156"/>
      <c r="AA106" s="156"/>
    </row>
    <row r="107" spans="1:27">
      <c r="A107" s="156"/>
      <c r="B107" s="173"/>
      <c r="C107" s="237" t="s">
        <v>252</v>
      </c>
      <c r="D107" s="55">
        <v>10.210000000000001</v>
      </c>
      <c r="E107" s="239" t="s">
        <v>249</v>
      </c>
      <c r="F107" s="67"/>
      <c r="G107" s="67"/>
      <c r="H107" s="67"/>
      <c r="I107" s="232"/>
      <c r="J107" s="228"/>
      <c r="K107" s="156"/>
      <c r="L107" s="156"/>
      <c r="M107" s="198"/>
      <c r="N107" s="198"/>
      <c r="O107" s="156"/>
      <c r="P107" s="156"/>
      <c r="Q107" s="156"/>
      <c r="R107" s="156"/>
      <c r="S107" s="156"/>
      <c r="T107" s="156"/>
      <c r="U107" s="156"/>
      <c r="V107" s="156"/>
      <c r="W107" s="156"/>
      <c r="X107" s="156"/>
      <c r="Y107" s="156"/>
      <c r="Z107" s="156"/>
      <c r="AA107" s="156"/>
    </row>
    <row r="108" spans="1:27">
      <c r="A108" s="156"/>
      <c r="B108" s="157"/>
      <c r="C108" s="237" t="s">
        <v>230</v>
      </c>
      <c r="D108" s="55">
        <v>5.75</v>
      </c>
      <c r="E108" s="238" t="s">
        <v>249</v>
      </c>
      <c r="F108" s="67"/>
      <c r="G108" s="67"/>
      <c r="H108" s="67"/>
      <c r="I108" s="232"/>
      <c r="J108" s="228"/>
      <c r="K108" s="156"/>
      <c r="L108" s="156"/>
      <c r="M108" s="198"/>
      <c r="N108" s="198"/>
      <c r="O108" s="156"/>
      <c r="P108" s="156"/>
      <c r="Q108" s="156"/>
      <c r="R108" s="156"/>
      <c r="S108" s="156"/>
      <c r="T108" s="156"/>
      <c r="U108" s="156"/>
      <c r="V108" s="156"/>
      <c r="W108" s="156"/>
      <c r="X108" s="156"/>
      <c r="Y108" s="156"/>
      <c r="Z108" s="156"/>
      <c r="AA108" s="156"/>
    </row>
    <row r="109" spans="1:27">
      <c r="A109" s="156"/>
      <c r="B109" s="157"/>
      <c r="C109" s="237" t="s">
        <v>212</v>
      </c>
      <c r="D109" s="55">
        <v>9.75</v>
      </c>
      <c r="E109" s="239" t="s">
        <v>249</v>
      </c>
      <c r="F109" s="67"/>
      <c r="G109" s="67"/>
      <c r="H109" s="67"/>
      <c r="I109" s="232"/>
      <c r="J109" s="228"/>
      <c r="K109" s="156"/>
      <c r="L109" s="156"/>
      <c r="M109" s="198"/>
      <c r="N109" s="198"/>
      <c r="O109" s="156"/>
      <c r="P109" s="156"/>
      <c r="Q109" s="156"/>
      <c r="R109" s="156"/>
      <c r="S109" s="156"/>
      <c r="T109" s="156"/>
      <c r="U109" s="156"/>
      <c r="V109" s="156"/>
      <c r="W109" s="156"/>
      <c r="X109" s="156"/>
      <c r="Y109" s="156"/>
      <c r="Z109" s="156"/>
      <c r="AA109" s="156"/>
    </row>
    <row r="110" spans="1:27">
      <c r="A110" s="156"/>
      <c r="B110" s="157"/>
      <c r="C110" s="211" t="s">
        <v>253</v>
      </c>
      <c r="D110" s="55">
        <v>4.5</v>
      </c>
      <c r="E110" s="238" t="s">
        <v>249</v>
      </c>
      <c r="F110" s="164"/>
      <c r="G110" s="67"/>
      <c r="H110" s="67"/>
      <c r="I110" s="232"/>
      <c r="J110" s="228"/>
      <c r="K110" s="156"/>
      <c r="L110" s="156"/>
      <c r="M110" s="198"/>
      <c r="N110" s="198"/>
      <c r="O110" s="70"/>
      <c r="P110" s="209"/>
      <c r="Q110" s="156"/>
      <c r="R110" s="156"/>
      <c r="S110" s="156"/>
      <c r="T110" s="156"/>
      <c r="U110" s="156"/>
      <c r="V110" s="156"/>
      <c r="W110" s="156"/>
      <c r="X110" s="156"/>
      <c r="Y110" s="156"/>
      <c r="Z110" s="156"/>
      <c r="AA110" s="156"/>
    </row>
    <row r="111" spans="1:27">
      <c r="A111" s="156"/>
      <c r="B111" s="157"/>
      <c r="C111" s="237" t="s">
        <v>213</v>
      </c>
      <c r="D111" s="55">
        <v>5.68</v>
      </c>
      <c r="E111" s="239" t="s">
        <v>249</v>
      </c>
      <c r="F111" s="67"/>
      <c r="G111" s="71"/>
      <c r="H111" s="67"/>
      <c r="I111" s="232"/>
      <c r="J111" s="228"/>
      <c r="K111" s="156"/>
      <c r="L111" s="156"/>
      <c r="M111" s="198"/>
      <c r="N111" s="198"/>
      <c r="O111" s="156"/>
      <c r="P111" s="156"/>
      <c r="Q111" s="156"/>
      <c r="R111" s="156"/>
      <c r="S111" s="156"/>
      <c r="T111" s="156"/>
      <c r="U111" s="156"/>
      <c r="V111" s="156"/>
      <c r="W111" s="156"/>
      <c r="X111" s="156"/>
      <c r="Y111" s="156"/>
      <c r="Z111" s="156"/>
      <c r="AA111" s="156"/>
    </row>
    <row r="112" spans="1:27">
      <c r="A112" s="156"/>
      <c r="B112" s="157"/>
      <c r="C112" s="237" t="s">
        <v>215</v>
      </c>
      <c r="D112" s="55">
        <v>8.7799999999999994</v>
      </c>
      <c r="E112" s="239" t="s">
        <v>249</v>
      </c>
      <c r="F112" s="67"/>
      <c r="G112" s="67"/>
      <c r="H112" s="67"/>
      <c r="I112" s="232"/>
      <c r="J112" s="228"/>
      <c r="K112" s="156"/>
      <c r="L112" s="156"/>
      <c r="M112" s="198"/>
      <c r="N112" s="198"/>
      <c r="O112" s="156"/>
      <c r="P112" s="156"/>
      <c r="Q112" s="156"/>
      <c r="R112" s="156"/>
      <c r="S112" s="156"/>
      <c r="T112" s="156"/>
      <c r="U112" s="156"/>
      <c r="V112" s="156"/>
      <c r="W112" s="156"/>
      <c r="X112" s="156"/>
      <c r="Y112" s="156"/>
      <c r="Z112" s="156"/>
      <c r="AA112" s="156"/>
    </row>
    <row r="113" spans="1:27" ht="13.5" thickBot="1">
      <c r="A113" s="156"/>
      <c r="B113" s="157"/>
      <c r="C113" s="240" t="s">
        <v>254</v>
      </c>
      <c r="D113" s="72">
        <v>11.27</v>
      </c>
      <c r="E113" s="241" t="s">
        <v>249</v>
      </c>
      <c r="F113" s="67"/>
      <c r="G113" s="67"/>
      <c r="H113" s="67"/>
      <c r="I113" s="232"/>
      <c r="J113" s="232"/>
      <c r="K113" s="156"/>
      <c r="L113" s="156"/>
      <c r="M113" s="198"/>
      <c r="N113" s="198"/>
      <c r="O113" s="156"/>
      <c r="P113" s="156"/>
      <c r="Q113" s="156"/>
      <c r="R113" s="156"/>
      <c r="S113" s="156"/>
      <c r="T113" s="156"/>
      <c r="U113" s="156"/>
      <c r="V113" s="156"/>
      <c r="W113" s="156"/>
      <c r="X113" s="156"/>
      <c r="Y113" s="156"/>
      <c r="Z113" s="156"/>
      <c r="AA113" s="156"/>
    </row>
    <row r="114" spans="1:27" s="182" customFormat="1">
      <c r="B114" s="233"/>
      <c r="C114" s="242" t="s">
        <v>107</v>
      </c>
      <c r="M114" s="223"/>
    </row>
    <row r="115" spans="1:27" ht="12.75" customHeight="1">
      <c r="C115" s="688" t="s">
        <v>255</v>
      </c>
      <c r="D115" s="688"/>
      <c r="E115" s="688"/>
      <c r="F115" s="688"/>
      <c r="G115" s="688"/>
      <c r="H115" s="688"/>
      <c r="I115" s="688"/>
      <c r="J115" s="688"/>
      <c r="K115" s="688"/>
    </row>
    <row r="116" spans="1:27">
      <c r="C116" s="65" t="s">
        <v>240</v>
      </c>
      <c r="K116" s="159"/>
      <c r="L116" s="156"/>
    </row>
    <row r="117" spans="1:27">
      <c r="A117" s="156"/>
      <c r="B117" s="157"/>
      <c r="C117" s="694" t="s">
        <v>241</v>
      </c>
      <c r="D117" s="694"/>
      <c r="E117" s="694"/>
      <c r="F117" s="694"/>
      <c r="G117" s="694"/>
      <c r="H117" s="694"/>
      <c r="I117" s="694"/>
      <c r="J117" s="694"/>
      <c r="K117" s="694"/>
      <c r="L117" s="156"/>
      <c r="M117" s="228"/>
      <c r="N117" s="156"/>
      <c r="O117" s="156"/>
      <c r="P117" s="156"/>
      <c r="Q117" s="156"/>
      <c r="R117" s="156"/>
      <c r="S117" s="156"/>
      <c r="T117" s="156"/>
      <c r="U117" s="156"/>
      <c r="V117" s="156"/>
      <c r="W117" s="156"/>
      <c r="X117" s="156"/>
      <c r="Y117" s="156"/>
      <c r="Z117" s="156"/>
      <c r="AA117" s="156"/>
    </row>
    <row r="118" spans="1:27" ht="28.5" customHeight="1">
      <c r="A118" s="156"/>
      <c r="B118" s="158"/>
      <c r="C118" s="695" t="s">
        <v>729</v>
      </c>
      <c r="D118" s="695"/>
      <c r="E118" s="695"/>
      <c r="F118" s="695"/>
      <c r="G118" s="695"/>
      <c r="H118" s="695"/>
      <c r="I118" s="695"/>
      <c r="J118" s="695"/>
      <c r="K118" s="695"/>
      <c r="L118" s="156"/>
      <c r="M118" s="228"/>
      <c r="N118" s="156"/>
      <c r="O118" s="156"/>
      <c r="P118" s="156"/>
      <c r="Q118" s="156"/>
      <c r="R118" s="156"/>
      <c r="S118" s="156"/>
      <c r="T118" s="156"/>
      <c r="U118" s="156"/>
      <c r="V118" s="156"/>
      <c r="W118" s="156"/>
      <c r="X118" s="156"/>
      <c r="Y118" s="156"/>
      <c r="Z118" s="156"/>
      <c r="AA118" s="156"/>
    </row>
    <row r="119" spans="1:27">
      <c r="A119" s="156"/>
      <c r="B119" s="157"/>
      <c r="C119" s="244" t="s">
        <v>730</v>
      </c>
      <c r="D119" s="243"/>
      <c r="E119" s="243"/>
      <c r="F119" s="243"/>
      <c r="G119" s="243"/>
      <c r="H119" s="243"/>
      <c r="I119" s="243"/>
      <c r="J119" s="243"/>
      <c r="K119" s="243"/>
      <c r="L119" s="156"/>
      <c r="M119" s="228"/>
      <c r="N119" s="156"/>
      <c r="O119" s="156"/>
      <c r="P119" s="156"/>
      <c r="Q119" s="156"/>
      <c r="R119" s="156"/>
      <c r="S119" s="156"/>
      <c r="T119" s="156"/>
      <c r="U119" s="156"/>
      <c r="V119" s="156"/>
      <c r="W119" s="156"/>
      <c r="X119" s="156"/>
      <c r="Y119" s="156"/>
      <c r="Z119" s="156"/>
      <c r="AA119" s="156"/>
    </row>
    <row r="120" spans="1:27">
      <c r="C120" s="226" t="s">
        <v>727</v>
      </c>
      <c r="D120" s="222"/>
      <c r="E120" s="222"/>
      <c r="F120" s="222"/>
      <c r="G120" s="222"/>
      <c r="H120" s="222"/>
      <c r="I120" s="222"/>
      <c r="J120" s="222"/>
      <c r="K120" s="222"/>
      <c r="M120" s="223"/>
      <c r="N120" s="224"/>
      <c r="O120" s="225"/>
      <c r="P120" s="225"/>
      <c r="Q120" s="224"/>
      <c r="S120" s="66"/>
    </row>
    <row r="121" spans="1:27">
      <c r="C121" s="227" t="s">
        <v>728</v>
      </c>
      <c r="D121" s="222"/>
      <c r="E121" s="222"/>
      <c r="F121" s="222"/>
      <c r="G121" s="222"/>
      <c r="H121" s="222"/>
      <c r="I121" s="222"/>
      <c r="J121" s="222"/>
      <c r="K121" s="222"/>
      <c r="M121" s="223"/>
      <c r="N121" s="224"/>
      <c r="O121" s="225"/>
      <c r="P121" s="225"/>
      <c r="Q121" s="224"/>
      <c r="S121" s="66"/>
    </row>
    <row r="122" spans="1:27">
      <c r="A122" s="156"/>
      <c r="B122" s="157"/>
      <c r="C122" s="245" t="s">
        <v>256</v>
      </c>
      <c r="D122" s="243"/>
      <c r="E122" s="243"/>
      <c r="G122" s="243"/>
      <c r="H122" s="243"/>
      <c r="I122" s="243"/>
      <c r="J122" s="243"/>
      <c r="K122" s="243"/>
      <c r="L122" s="156"/>
      <c r="M122" s="228"/>
      <c r="N122" s="156"/>
      <c r="O122" s="156"/>
      <c r="P122" s="156"/>
      <c r="Q122" s="156"/>
      <c r="R122" s="156"/>
      <c r="S122" s="156"/>
      <c r="T122" s="156"/>
      <c r="U122" s="156"/>
      <c r="V122" s="156"/>
      <c r="W122" s="156"/>
      <c r="X122" s="156"/>
      <c r="Y122" s="156"/>
      <c r="Z122" s="156"/>
      <c r="AA122" s="156"/>
    </row>
    <row r="123" spans="1:27">
      <c r="A123" s="156"/>
      <c r="B123" s="157"/>
      <c r="C123" s="246"/>
      <c r="D123" s="156"/>
      <c r="E123" s="156"/>
      <c r="F123" s="243"/>
      <c r="G123" s="156"/>
      <c r="H123" s="156"/>
      <c r="I123" s="156"/>
      <c r="J123" s="156"/>
      <c r="K123" s="156"/>
      <c r="L123" s="156"/>
      <c r="M123" s="228"/>
      <c r="N123" s="156"/>
      <c r="O123" s="156"/>
      <c r="P123" s="156"/>
      <c r="Q123" s="156"/>
      <c r="R123" s="156"/>
      <c r="S123" s="156"/>
      <c r="T123" s="156"/>
      <c r="U123" s="156"/>
      <c r="V123" s="156"/>
      <c r="W123" s="156"/>
      <c r="X123" s="156"/>
      <c r="Y123" s="156"/>
      <c r="Z123" s="156"/>
      <c r="AA123" s="156"/>
    </row>
    <row r="124" spans="1:27" ht="18.75">
      <c r="B124" s="247" t="s">
        <v>257</v>
      </c>
      <c r="C124" s="248" t="s">
        <v>258</v>
      </c>
      <c r="D124" s="249"/>
      <c r="E124" s="250"/>
      <c r="F124" s="250"/>
      <c r="G124" s="250"/>
      <c r="H124" s="250"/>
      <c r="I124" s="250"/>
      <c r="J124" s="250"/>
      <c r="K124" s="250"/>
      <c r="L124" s="251"/>
      <c r="M124" s="156"/>
      <c r="N124" s="156"/>
      <c r="O124" s="156"/>
      <c r="P124" s="156"/>
      <c r="Q124" s="156"/>
      <c r="R124" s="156"/>
      <c r="S124" s="156"/>
      <c r="T124" s="156"/>
      <c r="U124" s="156"/>
      <c r="V124" s="156"/>
      <c r="W124" s="156"/>
      <c r="X124" s="156"/>
      <c r="Y124" s="156"/>
      <c r="Z124" s="156"/>
      <c r="AA124" s="156"/>
    </row>
    <row r="125" spans="1:27" ht="13.5" thickBot="1">
      <c r="A125" s="156"/>
      <c r="B125" s="156"/>
      <c r="C125" s="156"/>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c r="AA125" s="156"/>
    </row>
    <row r="126" spans="1:27" ht="42" thickBot="1">
      <c r="A126" s="156"/>
      <c r="B126" s="156"/>
      <c r="C126" s="252" t="s">
        <v>259</v>
      </c>
      <c r="D126" s="253" t="s">
        <v>260</v>
      </c>
      <c r="E126" s="254" t="s">
        <v>261</v>
      </c>
      <c r="F126" s="255" t="s">
        <v>262</v>
      </c>
      <c r="G126" s="156"/>
      <c r="H126" s="209"/>
      <c r="I126" s="156"/>
      <c r="J126" s="156"/>
      <c r="K126" s="156"/>
      <c r="L126" s="156"/>
      <c r="M126" s="156"/>
      <c r="N126" s="156"/>
      <c r="O126" s="156"/>
      <c r="P126" s="156"/>
      <c r="Q126" s="156"/>
      <c r="R126" s="156"/>
      <c r="S126" s="156"/>
      <c r="T126" s="156"/>
      <c r="U126" s="156"/>
      <c r="V126" s="156"/>
      <c r="W126" s="156"/>
      <c r="X126" s="156"/>
      <c r="Y126" s="156"/>
      <c r="Z126" s="156"/>
      <c r="AA126" s="156"/>
    </row>
    <row r="127" spans="1:27">
      <c r="A127" s="156"/>
      <c r="B127" s="156"/>
      <c r="C127" s="256" t="s">
        <v>263</v>
      </c>
      <c r="D127" s="257" t="s">
        <v>264</v>
      </c>
      <c r="E127" s="73">
        <v>0.1696</v>
      </c>
      <c r="F127" s="74">
        <v>1.9699999999999999E-2</v>
      </c>
      <c r="G127" s="156"/>
      <c r="H127" s="156"/>
      <c r="I127" s="156"/>
      <c r="J127" s="156"/>
      <c r="K127" s="156"/>
      <c r="L127" s="156"/>
      <c r="M127" s="156"/>
      <c r="N127" s="156"/>
      <c r="O127" s="156"/>
      <c r="P127" s="156"/>
      <c r="Q127" s="156"/>
      <c r="R127" s="156"/>
      <c r="S127" s="156"/>
      <c r="T127" s="156"/>
      <c r="U127" s="156"/>
      <c r="V127" s="156"/>
      <c r="W127" s="156"/>
      <c r="X127" s="156"/>
      <c r="Y127" s="156"/>
      <c r="Z127" s="156"/>
      <c r="AA127" s="156"/>
    </row>
    <row r="128" spans="1:27">
      <c r="A128" s="156"/>
      <c r="B128" s="156"/>
      <c r="C128" s="258"/>
      <c r="D128" s="259">
        <v>1975</v>
      </c>
      <c r="E128" s="75">
        <v>0.14230000000000001</v>
      </c>
      <c r="F128" s="76">
        <v>4.4299999999999999E-2</v>
      </c>
      <c r="G128" s="156"/>
      <c r="H128" s="156"/>
      <c r="I128" s="156"/>
      <c r="J128" s="156"/>
      <c r="K128" s="156"/>
      <c r="L128" s="156"/>
      <c r="M128" s="156"/>
      <c r="N128" s="156"/>
      <c r="O128" s="156"/>
      <c r="P128" s="156"/>
      <c r="Q128" s="156"/>
      <c r="R128" s="156"/>
      <c r="S128" s="156"/>
      <c r="T128" s="156"/>
      <c r="U128" s="156"/>
      <c r="V128" s="156"/>
      <c r="W128" s="156"/>
      <c r="X128" s="156"/>
      <c r="Y128" s="156"/>
      <c r="Z128" s="156"/>
      <c r="AA128" s="156"/>
    </row>
    <row r="129" spans="1:27">
      <c r="A129" s="156"/>
      <c r="B129" s="156"/>
      <c r="C129" s="258"/>
      <c r="D129" s="259" t="s">
        <v>265</v>
      </c>
      <c r="E129" s="75">
        <v>0.1406</v>
      </c>
      <c r="F129" s="76">
        <v>4.58E-2</v>
      </c>
      <c r="G129" s="156"/>
      <c r="H129" s="156"/>
      <c r="I129" s="156"/>
      <c r="J129" s="156"/>
      <c r="K129" s="156"/>
      <c r="L129" s="156"/>
      <c r="M129" s="156"/>
      <c r="N129" s="156"/>
      <c r="O129" s="156"/>
      <c r="P129" s="156"/>
      <c r="Q129" s="156"/>
      <c r="R129" s="156"/>
      <c r="S129" s="156"/>
      <c r="T129" s="156"/>
      <c r="U129" s="156"/>
      <c r="V129" s="156"/>
      <c r="W129" s="156"/>
      <c r="X129" s="156"/>
      <c r="Y129" s="156"/>
      <c r="Z129" s="156"/>
      <c r="AA129" s="156"/>
    </row>
    <row r="130" spans="1:27">
      <c r="A130" s="156"/>
      <c r="B130" s="156"/>
      <c r="C130" s="258"/>
      <c r="D130" s="259" t="s">
        <v>266</v>
      </c>
      <c r="E130" s="75">
        <v>0.1389</v>
      </c>
      <c r="F130" s="76">
        <v>4.7300000000000002E-2</v>
      </c>
      <c r="G130" s="156"/>
      <c r="H130" s="156"/>
      <c r="I130" s="156"/>
      <c r="J130" s="156"/>
      <c r="K130" s="156"/>
      <c r="L130" s="156"/>
      <c r="M130" s="156"/>
      <c r="N130" s="156"/>
      <c r="O130" s="156"/>
      <c r="P130" s="156"/>
      <c r="Q130" s="156"/>
      <c r="R130" s="156"/>
      <c r="S130" s="156"/>
      <c r="T130" s="156"/>
      <c r="U130" s="156"/>
      <c r="V130" s="156"/>
      <c r="W130" s="156"/>
      <c r="X130" s="156"/>
      <c r="Y130" s="156"/>
      <c r="Z130" s="156"/>
      <c r="AA130" s="156"/>
    </row>
    <row r="131" spans="1:27">
      <c r="A131" s="156"/>
      <c r="B131" s="156"/>
      <c r="C131" s="258"/>
      <c r="D131" s="259">
        <v>1980</v>
      </c>
      <c r="E131" s="75">
        <v>0.1326</v>
      </c>
      <c r="F131" s="76">
        <v>4.99E-2</v>
      </c>
      <c r="G131" s="156"/>
      <c r="H131" s="156"/>
      <c r="I131" s="156"/>
      <c r="J131" s="156"/>
      <c r="K131" s="156"/>
      <c r="L131" s="156"/>
      <c r="M131" s="156"/>
      <c r="N131" s="156"/>
      <c r="O131" s="156"/>
      <c r="P131" s="156"/>
      <c r="Q131" s="156"/>
      <c r="R131" s="156"/>
      <c r="S131" s="156"/>
      <c r="T131" s="156"/>
      <c r="U131" s="156"/>
      <c r="V131" s="156"/>
      <c r="W131" s="156"/>
      <c r="X131" s="156"/>
      <c r="Y131" s="156"/>
      <c r="Z131" s="156"/>
      <c r="AA131" s="156"/>
    </row>
    <row r="132" spans="1:27">
      <c r="A132" s="156"/>
      <c r="B132" s="156"/>
      <c r="C132" s="258"/>
      <c r="D132" s="259">
        <v>1981</v>
      </c>
      <c r="E132" s="75">
        <v>8.0199999999999994E-2</v>
      </c>
      <c r="F132" s="76">
        <v>6.2600000000000003E-2</v>
      </c>
      <c r="G132" s="156"/>
      <c r="H132" s="156"/>
      <c r="I132" s="156"/>
      <c r="J132" s="156"/>
      <c r="K132" s="156"/>
      <c r="L132" s="156"/>
      <c r="M132" s="156"/>
      <c r="N132" s="156"/>
      <c r="O132" s="156"/>
      <c r="P132" s="156"/>
      <c r="Q132" s="156"/>
      <c r="R132" s="156"/>
      <c r="S132" s="156"/>
      <c r="T132" s="156"/>
      <c r="U132" s="156"/>
      <c r="V132" s="156"/>
      <c r="W132" s="156"/>
      <c r="X132" s="156"/>
      <c r="Y132" s="156"/>
      <c r="Z132" s="156"/>
      <c r="AA132" s="156"/>
    </row>
    <row r="133" spans="1:27">
      <c r="A133" s="156"/>
      <c r="B133" s="156"/>
      <c r="C133" s="258"/>
      <c r="D133" s="259">
        <v>1982</v>
      </c>
      <c r="E133" s="75">
        <v>7.9500000000000001E-2</v>
      </c>
      <c r="F133" s="76">
        <v>6.2700000000000006E-2</v>
      </c>
      <c r="G133" s="156"/>
      <c r="H133" s="156"/>
      <c r="I133" s="156"/>
      <c r="J133" s="156"/>
      <c r="K133" s="156"/>
      <c r="L133" s="156"/>
      <c r="M133" s="156"/>
      <c r="N133" s="156"/>
      <c r="O133" s="156"/>
      <c r="P133" s="156"/>
      <c r="Q133" s="156"/>
      <c r="R133" s="156"/>
      <c r="S133" s="156"/>
      <c r="T133" s="156"/>
      <c r="U133" s="156"/>
      <c r="V133" s="156"/>
      <c r="W133" s="156"/>
      <c r="X133" s="156"/>
      <c r="Y133" s="156"/>
      <c r="Z133" s="156"/>
      <c r="AA133" s="156"/>
    </row>
    <row r="134" spans="1:27">
      <c r="A134" s="156"/>
      <c r="B134" s="156"/>
      <c r="C134" s="258"/>
      <c r="D134" s="259">
        <v>1983</v>
      </c>
      <c r="E134" s="75">
        <v>7.8200000000000006E-2</v>
      </c>
      <c r="F134" s="76">
        <v>6.3E-2</v>
      </c>
      <c r="G134" s="156"/>
      <c r="H134" s="156"/>
      <c r="I134" s="156"/>
      <c r="J134" s="156"/>
      <c r="K134" s="156"/>
      <c r="L134" s="156"/>
      <c r="M134" s="156"/>
      <c r="N134" s="156"/>
      <c r="O134" s="156"/>
      <c r="P134" s="156"/>
      <c r="Q134" s="156"/>
      <c r="R134" s="156"/>
      <c r="S134" s="156"/>
      <c r="T134" s="156"/>
      <c r="U134" s="156"/>
      <c r="V134" s="156"/>
      <c r="W134" s="156"/>
      <c r="X134" s="156"/>
      <c r="Y134" s="156"/>
      <c r="Z134" s="156"/>
      <c r="AA134" s="156"/>
    </row>
    <row r="135" spans="1:27">
      <c r="A135" s="156"/>
      <c r="B135" s="156"/>
      <c r="C135" s="258"/>
      <c r="D135" s="259" t="s">
        <v>267</v>
      </c>
      <c r="E135" s="75">
        <v>7.0400000000000004E-2</v>
      </c>
      <c r="F135" s="76">
        <v>6.4699999999999994E-2</v>
      </c>
      <c r="G135" s="156"/>
      <c r="H135" s="156"/>
      <c r="I135" s="156"/>
      <c r="J135" s="156"/>
      <c r="K135" s="156"/>
      <c r="L135" s="156"/>
      <c r="M135" s="156"/>
      <c r="N135" s="156"/>
      <c r="O135" s="156"/>
      <c r="P135" s="156"/>
      <c r="Q135" s="156"/>
      <c r="R135" s="156"/>
      <c r="S135" s="156"/>
      <c r="T135" s="156"/>
      <c r="U135" s="156"/>
      <c r="V135" s="156"/>
      <c r="W135" s="156"/>
      <c r="X135" s="156"/>
      <c r="Y135" s="156"/>
      <c r="Z135" s="156"/>
      <c r="AA135" s="156"/>
    </row>
    <row r="136" spans="1:27">
      <c r="A136" s="156"/>
      <c r="B136" s="156"/>
      <c r="C136" s="258"/>
      <c r="D136" s="260">
        <v>1994</v>
      </c>
      <c r="E136" s="77">
        <v>6.1699999999999998E-2</v>
      </c>
      <c r="F136" s="78">
        <v>6.0299999999999999E-2</v>
      </c>
      <c r="G136" s="156"/>
      <c r="H136" s="156"/>
      <c r="I136" s="156"/>
      <c r="J136" s="156"/>
      <c r="K136" s="156"/>
      <c r="L136" s="156"/>
      <c r="M136" s="156"/>
      <c r="N136" s="156"/>
      <c r="O136" s="156"/>
      <c r="P136" s="156"/>
      <c r="Q136" s="156"/>
      <c r="R136" s="156"/>
      <c r="S136" s="156"/>
      <c r="T136" s="156"/>
      <c r="U136" s="156"/>
      <c r="V136" s="156"/>
      <c r="W136" s="156"/>
      <c r="X136" s="156"/>
      <c r="Y136" s="156"/>
      <c r="Z136" s="156"/>
      <c r="AA136" s="156"/>
    </row>
    <row r="137" spans="1:27">
      <c r="A137" s="156"/>
      <c r="B137" s="156"/>
      <c r="C137" s="258"/>
      <c r="D137" s="260">
        <v>1995</v>
      </c>
      <c r="E137" s="77">
        <v>5.3100000000000001E-2</v>
      </c>
      <c r="F137" s="78">
        <v>5.6000000000000001E-2</v>
      </c>
      <c r="G137" s="156"/>
      <c r="H137" s="156"/>
      <c r="I137" s="156"/>
      <c r="J137" s="156"/>
      <c r="K137" s="156"/>
      <c r="L137" s="156"/>
      <c r="M137" s="156"/>
      <c r="N137" s="156"/>
      <c r="O137" s="156"/>
      <c r="P137" s="156"/>
      <c r="Q137" s="156"/>
      <c r="R137" s="156"/>
      <c r="S137" s="156"/>
      <c r="T137" s="156"/>
      <c r="U137" s="156"/>
      <c r="V137" s="156"/>
      <c r="W137" s="156"/>
      <c r="X137" s="156"/>
      <c r="Y137" s="156"/>
      <c r="Z137" s="156"/>
      <c r="AA137" s="156"/>
    </row>
    <row r="138" spans="1:27">
      <c r="A138" s="156"/>
      <c r="B138" s="156"/>
      <c r="C138" s="258"/>
      <c r="D138" s="260">
        <v>1996</v>
      </c>
      <c r="E138" s="77">
        <v>4.3400000000000001E-2</v>
      </c>
      <c r="F138" s="78">
        <v>5.0299999999999997E-2</v>
      </c>
      <c r="G138" s="156"/>
      <c r="H138" s="156"/>
      <c r="I138" s="156"/>
      <c r="J138" s="156"/>
      <c r="K138" s="156"/>
      <c r="L138" s="156"/>
      <c r="M138" s="156"/>
      <c r="N138" s="156"/>
      <c r="O138" s="156"/>
      <c r="P138" s="156"/>
      <c r="Q138" s="156"/>
      <c r="R138" s="156"/>
      <c r="S138" s="156"/>
      <c r="T138" s="156"/>
      <c r="U138" s="156"/>
      <c r="V138" s="156"/>
      <c r="W138" s="156"/>
      <c r="X138" s="156"/>
      <c r="Y138" s="156"/>
      <c r="Z138" s="156"/>
      <c r="AA138" s="156"/>
    </row>
    <row r="139" spans="1:27">
      <c r="A139" s="156"/>
      <c r="B139" s="156"/>
      <c r="C139" s="258"/>
      <c r="D139" s="260">
        <v>1997</v>
      </c>
      <c r="E139" s="77">
        <v>3.3700000000000001E-2</v>
      </c>
      <c r="F139" s="78">
        <v>4.4600000000000001E-2</v>
      </c>
      <c r="G139" s="156"/>
      <c r="H139" s="156"/>
      <c r="I139" s="156"/>
      <c r="J139" s="156"/>
      <c r="K139" s="156"/>
      <c r="L139" s="156"/>
      <c r="M139" s="156"/>
      <c r="N139" s="156"/>
      <c r="O139" s="156"/>
      <c r="P139" s="156"/>
      <c r="Q139" s="156"/>
      <c r="R139" s="156"/>
      <c r="S139" s="156"/>
      <c r="T139" s="156"/>
      <c r="U139" s="156"/>
      <c r="V139" s="156"/>
      <c r="W139" s="156"/>
      <c r="X139" s="156"/>
      <c r="Y139" s="156"/>
      <c r="Z139" s="156"/>
      <c r="AA139" s="156"/>
    </row>
    <row r="140" spans="1:27">
      <c r="A140" s="156"/>
      <c r="B140" s="156"/>
      <c r="C140" s="258"/>
      <c r="D140" s="260">
        <v>1998</v>
      </c>
      <c r="E140" s="77">
        <v>2.4E-2</v>
      </c>
      <c r="F140" s="78">
        <v>3.8899999999999997E-2</v>
      </c>
      <c r="G140" s="156"/>
      <c r="H140" s="156"/>
      <c r="I140" s="156"/>
      <c r="J140" s="156"/>
      <c r="K140" s="156"/>
      <c r="L140" s="156"/>
      <c r="M140" s="156"/>
      <c r="N140" s="156"/>
      <c r="O140" s="156"/>
      <c r="P140" s="156"/>
      <c r="Q140" s="156"/>
      <c r="R140" s="156"/>
      <c r="S140" s="156"/>
      <c r="T140" s="156"/>
      <c r="U140" s="156"/>
      <c r="V140" s="156"/>
      <c r="W140" s="156"/>
      <c r="X140" s="156"/>
      <c r="Y140" s="156"/>
      <c r="Z140" s="156"/>
      <c r="AA140" s="156"/>
    </row>
    <row r="141" spans="1:27">
      <c r="A141" s="156"/>
      <c r="B141" s="156"/>
      <c r="C141" s="258"/>
      <c r="D141" s="260">
        <v>1999</v>
      </c>
      <c r="E141" s="77">
        <v>2.1499999999999998E-2</v>
      </c>
      <c r="F141" s="78">
        <v>3.5499999999999997E-2</v>
      </c>
      <c r="G141" s="156"/>
      <c r="H141" s="156"/>
      <c r="I141" s="156"/>
      <c r="J141" s="156"/>
      <c r="K141" s="156"/>
      <c r="L141" s="156"/>
      <c r="M141" s="156"/>
      <c r="N141" s="156"/>
      <c r="O141" s="156"/>
      <c r="P141" s="156"/>
      <c r="Q141" s="156"/>
      <c r="R141" s="156"/>
      <c r="S141" s="156"/>
      <c r="T141" s="156"/>
      <c r="U141" s="156"/>
      <c r="V141" s="156"/>
      <c r="W141" s="156"/>
      <c r="X141" s="156"/>
      <c r="Y141" s="156"/>
      <c r="Z141" s="156"/>
      <c r="AA141" s="156"/>
    </row>
    <row r="142" spans="1:27">
      <c r="A142" s="156"/>
      <c r="B142" s="156"/>
      <c r="C142" s="258"/>
      <c r="D142" s="260">
        <v>2000</v>
      </c>
      <c r="E142" s="77">
        <v>1.7500000000000002E-2</v>
      </c>
      <c r="F142" s="78">
        <v>3.04E-2</v>
      </c>
      <c r="G142" s="156"/>
      <c r="H142" s="156"/>
      <c r="I142" s="156"/>
      <c r="J142" s="156"/>
      <c r="K142" s="156"/>
      <c r="L142" s="156"/>
      <c r="M142" s="156"/>
      <c r="N142" s="156"/>
      <c r="O142" s="156"/>
      <c r="P142" s="156"/>
      <c r="Q142" s="156"/>
      <c r="R142" s="156"/>
      <c r="S142" s="156"/>
      <c r="T142" s="156"/>
      <c r="U142" s="156"/>
      <c r="V142" s="156"/>
      <c r="W142" s="156"/>
      <c r="X142" s="156"/>
      <c r="Y142" s="156"/>
      <c r="Z142" s="156"/>
      <c r="AA142" s="156"/>
    </row>
    <row r="143" spans="1:27">
      <c r="A143" s="156"/>
      <c r="B143" s="156"/>
      <c r="C143" s="258"/>
      <c r="D143" s="260">
        <v>2001</v>
      </c>
      <c r="E143" s="77">
        <v>1.0500000000000001E-2</v>
      </c>
      <c r="F143" s="78">
        <v>2.12E-2</v>
      </c>
      <c r="G143" s="156"/>
      <c r="H143" s="156"/>
      <c r="I143" s="156"/>
      <c r="J143" s="156"/>
      <c r="K143" s="156"/>
      <c r="L143" s="156"/>
      <c r="M143" s="156"/>
      <c r="N143" s="156"/>
      <c r="O143" s="156"/>
      <c r="P143" s="156"/>
      <c r="Q143" s="156"/>
      <c r="R143" s="156"/>
      <c r="S143" s="156"/>
      <c r="T143" s="156"/>
      <c r="U143" s="156"/>
      <c r="V143" s="156"/>
      <c r="W143" s="156"/>
      <c r="X143" s="156"/>
      <c r="Y143" s="156"/>
      <c r="Z143" s="156"/>
      <c r="AA143" s="156"/>
    </row>
    <row r="144" spans="1:27">
      <c r="A144" s="156"/>
      <c r="B144" s="156"/>
      <c r="C144" s="258"/>
      <c r="D144" s="260">
        <v>2002</v>
      </c>
      <c r="E144" s="77">
        <v>1.0200000000000001E-2</v>
      </c>
      <c r="F144" s="78">
        <v>2.07E-2</v>
      </c>
      <c r="G144" s="156"/>
      <c r="H144" s="156"/>
      <c r="I144" s="156"/>
      <c r="J144" s="156"/>
      <c r="K144" s="156"/>
      <c r="L144" s="156"/>
      <c r="M144" s="156"/>
      <c r="N144" s="156"/>
      <c r="O144" s="156"/>
      <c r="P144" s="156"/>
      <c r="Q144" s="156"/>
      <c r="R144" s="156"/>
      <c r="S144" s="156"/>
      <c r="T144" s="156"/>
      <c r="U144" s="156"/>
      <c r="V144" s="156"/>
      <c r="W144" s="156"/>
      <c r="X144" s="156"/>
      <c r="Y144" s="156"/>
      <c r="Z144" s="156"/>
      <c r="AA144" s="156"/>
    </row>
    <row r="145" spans="1:27">
      <c r="A145" s="156"/>
      <c r="B145" s="156"/>
      <c r="C145" s="258"/>
      <c r="D145" s="260">
        <v>2003</v>
      </c>
      <c r="E145" s="77">
        <v>9.4999999999999998E-3</v>
      </c>
      <c r="F145" s="78">
        <v>1.8100000000000002E-2</v>
      </c>
      <c r="G145" s="156"/>
      <c r="H145" s="156"/>
      <c r="I145" s="156"/>
      <c r="J145" s="156"/>
      <c r="K145" s="156"/>
      <c r="L145" s="156"/>
      <c r="M145" s="156"/>
      <c r="N145" s="156"/>
      <c r="O145" s="156"/>
      <c r="P145" s="156"/>
      <c r="Q145" s="156"/>
      <c r="R145" s="156"/>
      <c r="S145" s="156"/>
      <c r="T145" s="156"/>
      <c r="U145" s="156"/>
      <c r="V145" s="156"/>
      <c r="W145" s="156"/>
      <c r="X145" s="156"/>
      <c r="Y145" s="156"/>
      <c r="Z145" s="156"/>
      <c r="AA145" s="156"/>
    </row>
    <row r="146" spans="1:27">
      <c r="A146" s="156"/>
      <c r="B146" s="156"/>
      <c r="C146" s="258"/>
      <c r="D146" s="260">
        <v>2004</v>
      </c>
      <c r="E146" s="77">
        <v>7.7999999999999996E-3</v>
      </c>
      <c r="F146" s="78">
        <v>8.5000000000000006E-3</v>
      </c>
      <c r="G146" s="156"/>
      <c r="H146" s="156"/>
      <c r="I146" s="156"/>
      <c r="J146" s="156"/>
      <c r="K146" s="156"/>
      <c r="L146" s="156"/>
      <c r="M146" s="156"/>
      <c r="N146" s="156"/>
      <c r="O146" s="156"/>
      <c r="P146" s="156"/>
      <c r="Q146" s="156"/>
      <c r="R146" s="156"/>
      <c r="S146" s="156"/>
      <c r="T146" s="156"/>
      <c r="U146" s="156"/>
      <c r="V146" s="156"/>
      <c r="W146" s="156"/>
      <c r="X146" s="156"/>
      <c r="Y146" s="156"/>
      <c r="Z146" s="156"/>
      <c r="AA146" s="156"/>
    </row>
    <row r="147" spans="1:27">
      <c r="A147" s="156"/>
      <c r="B147" s="156"/>
      <c r="C147" s="258"/>
      <c r="D147" s="260">
        <v>2005</v>
      </c>
      <c r="E147" s="77">
        <v>7.4999999999999997E-3</v>
      </c>
      <c r="F147" s="78">
        <v>6.7000000000000002E-3</v>
      </c>
      <c r="G147" s="156"/>
      <c r="H147" s="156"/>
      <c r="I147" s="156"/>
      <c r="J147" s="156"/>
      <c r="K147" s="156"/>
      <c r="L147" s="156"/>
      <c r="M147" s="156"/>
      <c r="N147" s="156"/>
      <c r="O147" s="156"/>
      <c r="P147" s="156"/>
      <c r="Q147" s="156"/>
      <c r="R147" s="156"/>
      <c r="S147" s="156"/>
      <c r="T147" s="156"/>
      <c r="U147" s="156"/>
      <c r="V147" s="156"/>
      <c r="W147" s="156"/>
      <c r="X147" s="156"/>
      <c r="Y147" s="156"/>
      <c r="Z147" s="156"/>
      <c r="AA147" s="156"/>
    </row>
    <row r="148" spans="1:27">
      <c r="A148" s="156"/>
      <c r="B148" s="156"/>
      <c r="C148" s="258"/>
      <c r="D148" s="260">
        <v>2006</v>
      </c>
      <c r="E148" s="77">
        <v>7.6E-3</v>
      </c>
      <c r="F148" s="78">
        <v>7.4999999999999997E-3</v>
      </c>
      <c r="G148" s="156"/>
      <c r="H148" s="156"/>
      <c r="I148" s="156"/>
      <c r="J148" s="156"/>
      <c r="K148" s="156"/>
      <c r="L148" s="156"/>
      <c r="M148" s="156"/>
      <c r="N148" s="156"/>
      <c r="O148" s="156"/>
      <c r="P148" s="156"/>
      <c r="Q148" s="156"/>
      <c r="R148" s="156"/>
      <c r="S148" s="156"/>
      <c r="T148" s="156"/>
      <c r="U148" s="156"/>
      <c r="V148" s="156"/>
      <c r="W148" s="156"/>
      <c r="X148" s="156"/>
      <c r="Y148" s="156"/>
      <c r="Z148" s="156"/>
      <c r="AA148" s="156"/>
    </row>
    <row r="149" spans="1:27">
      <c r="A149" s="156"/>
      <c r="B149" s="156"/>
      <c r="C149" s="258"/>
      <c r="D149" s="260">
        <v>2007</v>
      </c>
      <c r="E149" s="77">
        <v>7.1999999999999998E-3</v>
      </c>
      <c r="F149" s="78">
        <v>5.1999999999999998E-3</v>
      </c>
      <c r="G149" s="156"/>
      <c r="H149" s="156"/>
      <c r="I149" s="156"/>
      <c r="J149" s="156"/>
      <c r="K149" s="156"/>
      <c r="L149" s="156"/>
      <c r="M149" s="156"/>
      <c r="N149" s="156"/>
      <c r="O149" s="156"/>
      <c r="P149" s="156"/>
      <c r="Q149" s="156"/>
      <c r="R149" s="156"/>
      <c r="S149" s="156"/>
      <c r="T149" s="156"/>
      <c r="U149" s="156"/>
      <c r="V149" s="156"/>
      <c r="W149" s="156"/>
      <c r="X149" s="156"/>
      <c r="Y149" s="156"/>
      <c r="Z149" s="156"/>
      <c r="AA149" s="156"/>
    </row>
    <row r="150" spans="1:27">
      <c r="A150" s="156"/>
      <c r="B150" s="156"/>
      <c r="C150" s="258"/>
      <c r="D150" s="260">
        <v>2008</v>
      </c>
      <c r="E150" s="77">
        <v>7.1999999999999998E-3</v>
      </c>
      <c r="F150" s="78">
        <v>4.8999999999999998E-3</v>
      </c>
      <c r="G150" s="156"/>
      <c r="H150" s="156"/>
      <c r="I150" s="156"/>
      <c r="J150" s="156"/>
      <c r="K150" s="156"/>
      <c r="L150" s="156"/>
      <c r="M150" s="156"/>
      <c r="N150" s="156"/>
      <c r="O150" s="156"/>
      <c r="P150" s="156"/>
      <c r="Q150" s="156"/>
      <c r="R150" s="156"/>
      <c r="S150" s="156"/>
      <c r="T150" s="156"/>
      <c r="U150" s="156"/>
      <c r="V150" s="156"/>
      <c r="W150" s="156"/>
      <c r="X150" s="156"/>
      <c r="Y150" s="156"/>
      <c r="Z150" s="156"/>
      <c r="AA150" s="156"/>
    </row>
    <row r="151" spans="1:27">
      <c r="A151" s="156"/>
      <c r="B151" s="156"/>
      <c r="C151" s="258"/>
      <c r="D151" s="260">
        <v>2009</v>
      </c>
      <c r="E151" s="79">
        <v>7.1000000000000004E-3</v>
      </c>
      <c r="F151" s="80">
        <v>4.5999999999999999E-3</v>
      </c>
      <c r="G151" s="156"/>
      <c r="H151" s="156"/>
      <c r="I151" s="156"/>
      <c r="J151" s="156"/>
      <c r="K151" s="156"/>
      <c r="L151" s="156"/>
      <c r="M151" s="156"/>
      <c r="N151" s="156"/>
      <c r="O151" s="156"/>
      <c r="P151" s="156"/>
      <c r="Q151" s="156"/>
      <c r="R151" s="156"/>
      <c r="S151" s="156"/>
      <c r="T151" s="156"/>
      <c r="U151" s="156"/>
      <c r="V151" s="156"/>
      <c r="W151" s="156"/>
      <c r="X151" s="156"/>
      <c r="Y151" s="156"/>
      <c r="Z151" s="156"/>
      <c r="AA151" s="156"/>
    </row>
    <row r="152" spans="1:27">
      <c r="A152" s="156"/>
      <c r="B152" s="156"/>
      <c r="C152" s="258"/>
      <c r="D152" s="260">
        <v>2010</v>
      </c>
      <c r="E152" s="79">
        <v>7.1000000000000004E-3</v>
      </c>
      <c r="F152" s="80">
        <v>4.5999999999999999E-3</v>
      </c>
      <c r="G152" s="156"/>
      <c r="H152" s="156"/>
      <c r="I152" s="156"/>
      <c r="J152" s="156"/>
      <c r="K152" s="156"/>
      <c r="L152" s="156"/>
      <c r="M152" s="156"/>
      <c r="N152" s="156"/>
      <c r="O152" s="156"/>
      <c r="P152" s="156"/>
      <c r="Q152" s="156"/>
      <c r="R152" s="156"/>
      <c r="S152" s="156"/>
      <c r="T152" s="156"/>
      <c r="U152" s="156"/>
      <c r="V152" s="156"/>
      <c r="W152" s="156"/>
      <c r="X152" s="156"/>
      <c r="Y152" s="156"/>
      <c r="Z152" s="156"/>
      <c r="AA152" s="156"/>
    </row>
    <row r="153" spans="1:27">
      <c r="A153" s="156"/>
      <c r="B153" s="156"/>
      <c r="C153" s="258"/>
      <c r="D153" s="260">
        <v>2011</v>
      </c>
      <c r="E153" s="79">
        <v>7.1000000000000004E-3</v>
      </c>
      <c r="F153" s="80">
        <v>4.5999999999999999E-3</v>
      </c>
      <c r="G153" s="156"/>
      <c r="H153" s="156"/>
      <c r="I153" s="156"/>
      <c r="J153" s="156"/>
      <c r="K153" s="156"/>
      <c r="L153" s="156"/>
      <c r="M153" s="156"/>
      <c r="N153" s="156"/>
      <c r="O153" s="156"/>
      <c r="P153" s="156"/>
      <c r="Q153" s="156"/>
      <c r="R153" s="156"/>
      <c r="S153" s="156"/>
      <c r="T153" s="156"/>
      <c r="U153" s="156"/>
      <c r="V153" s="156"/>
      <c r="W153" s="156"/>
      <c r="X153" s="156"/>
      <c r="Y153" s="156"/>
      <c r="Z153" s="156"/>
      <c r="AA153" s="156"/>
    </row>
    <row r="154" spans="1:27">
      <c r="A154" s="156"/>
      <c r="B154" s="156"/>
      <c r="C154" s="258"/>
      <c r="D154" s="260">
        <v>2012</v>
      </c>
      <c r="E154" s="79">
        <v>7.1000000000000004E-3</v>
      </c>
      <c r="F154" s="80">
        <v>4.5999999999999999E-3</v>
      </c>
      <c r="G154" s="156"/>
      <c r="H154" s="156"/>
      <c r="I154" s="156"/>
      <c r="J154" s="156"/>
      <c r="K154" s="156"/>
      <c r="L154" s="156"/>
      <c r="M154" s="156"/>
      <c r="N154" s="156"/>
      <c r="O154" s="156"/>
      <c r="P154" s="156"/>
      <c r="Q154" s="156"/>
      <c r="R154" s="156"/>
      <c r="S154" s="156"/>
      <c r="T154" s="156"/>
      <c r="U154" s="156"/>
      <c r="V154" s="156"/>
      <c r="W154" s="156"/>
      <c r="X154" s="156"/>
      <c r="Y154" s="156"/>
      <c r="Z154" s="156"/>
      <c r="AA154" s="156"/>
    </row>
    <row r="155" spans="1:27">
      <c r="A155" s="156"/>
      <c r="B155" s="156"/>
      <c r="C155" s="258"/>
      <c r="D155" s="260">
        <v>2013</v>
      </c>
      <c r="E155" s="79">
        <v>7.1000000000000004E-3</v>
      </c>
      <c r="F155" s="80">
        <v>4.5999999999999999E-3</v>
      </c>
      <c r="G155" s="156"/>
      <c r="H155" s="156"/>
      <c r="I155" s="156"/>
      <c r="J155" s="156"/>
      <c r="K155" s="156"/>
      <c r="L155" s="156"/>
      <c r="M155" s="156"/>
      <c r="N155" s="156"/>
      <c r="O155" s="156"/>
      <c r="P155" s="156"/>
      <c r="Q155" s="156"/>
      <c r="R155" s="156"/>
      <c r="S155" s="156"/>
      <c r="T155" s="156"/>
      <c r="U155" s="156"/>
      <c r="V155" s="156"/>
      <c r="W155" s="156"/>
      <c r="X155" s="156"/>
      <c r="Y155" s="156"/>
      <c r="Z155" s="156"/>
      <c r="AA155" s="156"/>
    </row>
    <row r="156" spans="1:27">
      <c r="A156" s="156"/>
      <c r="B156" s="156"/>
      <c r="C156" s="258"/>
      <c r="D156" s="260">
        <v>2014</v>
      </c>
      <c r="E156" s="79">
        <v>7.1000000000000004E-3</v>
      </c>
      <c r="F156" s="80">
        <v>4.5999999999999999E-3</v>
      </c>
      <c r="G156" s="156"/>
      <c r="H156" s="156"/>
      <c r="I156" s="156"/>
      <c r="J156" s="156"/>
      <c r="K156" s="156"/>
      <c r="L156" s="156"/>
      <c r="M156" s="156"/>
      <c r="N156" s="156"/>
      <c r="O156" s="156"/>
      <c r="P156" s="156"/>
      <c r="Q156" s="156"/>
      <c r="R156" s="156"/>
      <c r="S156" s="156"/>
      <c r="T156" s="156"/>
      <c r="U156" s="156"/>
      <c r="V156" s="156"/>
      <c r="W156" s="156"/>
      <c r="X156" s="156"/>
      <c r="Y156" s="156"/>
      <c r="Z156" s="156"/>
      <c r="AA156" s="156"/>
    </row>
    <row r="157" spans="1:27">
      <c r="A157" s="156"/>
      <c r="B157" s="156"/>
      <c r="C157" s="258"/>
      <c r="D157" s="260">
        <v>2015</v>
      </c>
      <c r="E157" s="79">
        <v>6.7999999999999996E-3</v>
      </c>
      <c r="F157" s="80">
        <v>4.1999999999999997E-3</v>
      </c>
      <c r="G157" s="156"/>
      <c r="H157" s="156"/>
      <c r="I157" s="156"/>
      <c r="J157" s="156"/>
      <c r="K157" s="156"/>
      <c r="L157" s="156"/>
      <c r="M157" s="156"/>
      <c r="N157" s="156"/>
      <c r="O157" s="156"/>
      <c r="P157" s="156"/>
      <c r="Q157" s="156"/>
      <c r="R157" s="156"/>
      <c r="S157" s="156"/>
      <c r="T157" s="156"/>
      <c r="U157" s="156"/>
      <c r="V157" s="156"/>
      <c r="W157" s="156"/>
      <c r="X157" s="156"/>
      <c r="Y157" s="156"/>
      <c r="Z157" s="156"/>
      <c r="AA157" s="156"/>
    </row>
    <row r="158" spans="1:27">
      <c r="A158" s="156"/>
      <c r="B158" s="156"/>
      <c r="C158" s="258"/>
      <c r="D158" s="260">
        <v>2016</v>
      </c>
      <c r="E158" s="79">
        <v>6.4999999999999997E-3</v>
      </c>
      <c r="F158" s="80">
        <v>3.8E-3</v>
      </c>
      <c r="G158" s="156"/>
      <c r="H158" s="156"/>
      <c r="I158" s="156"/>
      <c r="J158" s="156"/>
      <c r="K158" s="156"/>
      <c r="L158" s="156"/>
      <c r="M158" s="156"/>
      <c r="N158" s="156"/>
      <c r="O158" s="156"/>
      <c r="P158" s="156"/>
      <c r="Q158" s="156"/>
      <c r="R158" s="156"/>
      <c r="S158" s="156"/>
      <c r="T158" s="156"/>
      <c r="U158" s="156"/>
      <c r="V158" s="156"/>
      <c r="W158" s="156"/>
      <c r="X158" s="156"/>
      <c r="Y158" s="156"/>
      <c r="Z158" s="156"/>
      <c r="AA158" s="156"/>
    </row>
    <row r="159" spans="1:27">
      <c r="A159" s="156"/>
      <c r="B159" s="156"/>
      <c r="C159" s="258"/>
      <c r="D159" s="260">
        <v>2017</v>
      </c>
      <c r="E159" s="79">
        <v>5.4000000000000003E-3</v>
      </c>
      <c r="F159" s="80">
        <v>1.8E-3</v>
      </c>
      <c r="G159" s="156"/>
      <c r="H159" s="156"/>
      <c r="I159" s="156"/>
      <c r="J159" s="156"/>
      <c r="K159" s="156"/>
      <c r="L159" s="156"/>
      <c r="M159" s="156"/>
      <c r="N159" s="156"/>
      <c r="O159" s="156"/>
      <c r="P159" s="156"/>
      <c r="Q159" s="156"/>
      <c r="R159" s="156"/>
      <c r="S159" s="156"/>
      <c r="T159" s="156"/>
      <c r="U159" s="156"/>
      <c r="V159" s="156"/>
      <c r="W159" s="156"/>
      <c r="X159" s="156"/>
      <c r="Y159" s="156"/>
      <c r="Z159" s="156"/>
      <c r="AA159" s="156"/>
    </row>
    <row r="160" spans="1:27">
      <c r="A160" s="156"/>
      <c r="B160" s="156"/>
      <c r="C160" s="258"/>
      <c r="D160" s="260">
        <v>2018</v>
      </c>
      <c r="E160" s="79">
        <v>5.1999999999999998E-3</v>
      </c>
      <c r="F160" s="80">
        <v>1.6000000000000001E-3</v>
      </c>
      <c r="G160" s="156"/>
      <c r="H160" s="156"/>
      <c r="I160" s="156"/>
      <c r="J160" s="156"/>
      <c r="K160" s="156"/>
      <c r="L160" s="156"/>
      <c r="M160" s="156"/>
      <c r="N160" s="156"/>
      <c r="O160" s="156"/>
      <c r="P160" s="156"/>
      <c r="Q160" s="156"/>
      <c r="R160" s="156"/>
      <c r="S160" s="156"/>
      <c r="T160" s="156"/>
      <c r="U160" s="156"/>
      <c r="V160" s="156"/>
      <c r="W160" s="156"/>
      <c r="X160" s="156"/>
      <c r="Y160" s="156"/>
      <c r="Z160" s="156"/>
      <c r="AA160" s="156"/>
    </row>
    <row r="161" spans="1:27">
      <c r="A161" s="156"/>
      <c r="B161" s="156"/>
      <c r="C161" s="258"/>
      <c r="D161" s="260">
        <v>2019</v>
      </c>
      <c r="E161" s="79">
        <v>5.1000000000000004E-3</v>
      </c>
      <c r="F161" s="80">
        <v>1.5E-3</v>
      </c>
      <c r="G161" s="156"/>
      <c r="H161" s="156"/>
      <c r="I161" s="156"/>
      <c r="J161" s="156"/>
      <c r="K161" s="156"/>
      <c r="L161" s="156"/>
      <c r="M161" s="156"/>
      <c r="N161" s="156"/>
      <c r="O161" s="156"/>
      <c r="P161" s="156"/>
      <c r="Q161" s="156"/>
      <c r="R161" s="156"/>
      <c r="S161" s="156"/>
      <c r="T161" s="156"/>
      <c r="U161" s="156"/>
      <c r="V161" s="156"/>
      <c r="W161" s="156"/>
      <c r="X161" s="156"/>
      <c r="Y161" s="156"/>
      <c r="Z161" s="156"/>
      <c r="AA161" s="156"/>
    </row>
    <row r="162" spans="1:27">
      <c r="A162" s="156"/>
      <c r="B162" s="156"/>
      <c r="C162" s="258"/>
      <c r="D162" s="260">
        <v>2020</v>
      </c>
      <c r="E162" s="79">
        <v>5.0000000000000001E-3</v>
      </c>
      <c r="F162" s="80">
        <v>1.4E-3</v>
      </c>
      <c r="G162" s="156"/>
      <c r="H162" s="156"/>
      <c r="I162" s="156"/>
      <c r="J162" s="156"/>
      <c r="K162" s="156"/>
      <c r="L162" s="156"/>
      <c r="M162" s="156"/>
      <c r="N162" s="156"/>
      <c r="O162" s="156"/>
      <c r="P162" s="156"/>
      <c r="Q162" s="156"/>
      <c r="R162" s="156"/>
      <c r="S162" s="156"/>
      <c r="T162" s="156"/>
      <c r="U162" s="156"/>
      <c r="V162" s="156"/>
      <c r="W162" s="156"/>
      <c r="X162" s="156"/>
      <c r="Y162" s="156"/>
      <c r="Z162" s="156"/>
      <c r="AA162" s="156"/>
    </row>
    <row r="163" spans="1:27">
      <c r="A163" s="156"/>
      <c r="B163" s="156"/>
      <c r="C163" s="258"/>
      <c r="D163" s="260">
        <v>2021</v>
      </c>
      <c r="E163" s="79">
        <v>5.1000000000000004E-3</v>
      </c>
      <c r="F163" s="80">
        <v>1.4E-3</v>
      </c>
      <c r="G163" s="156"/>
      <c r="H163" s="156"/>
      <c r="I163" s="156"/>
      <c r="J163" s="156"/>
      <c r="K163" s="156"/>
      <c r="L163" s="156"/>
      <c r="M163" s="156"/>
      <c r="N163" s="156"/>
      <c r="O163" s="156"/>
      <c r="P163" s="156"/>
      <c r="Q163" s="156"/>
      <c r="R163" s="156"/>
      <c r="S163" s="156"/>
      <c r="T163" s="156"/>
      <c r="U163" s="156"/>
      <c r="V163" s="156"/>
      <c r="W163" s="156"/>
      <c r="X163" s="156"/>
      <c r="Y163" s="156"/>
      <c r="Z163" s="156"/>
      <c r="AA163" s="156"/>
    </row>
    <row r="164" spans="1:27" ht="13.5" thickBot="1">
      <c r="A164" s="156"/>
      <c r="B164" s="156"/>
      <c r="C164" s="261"/>
      <c r="D164" s="262">
        <v>2022</v>
      </c>
      <c r="E164" s="81">
        <v>5.0000000000000001E-3</v>
      </c>
      <c r="F164" s="82">
        <v>1.4E-3</v>
      </c>
      <c r="G164" s="156"/>
      <c r="H164" s="156"/>
      <c r="I164" s="156"/>
      <c r="J164" s="156"/>
      <c r="K164" s="156"/>
      <c r="L164" s="156"/>
      <c r="M164" s="156"/>
      <c r="N164" s="156"/>
      <c r="O164" s="156"/>
      <c r="P164" s="156"/>
      <c r="Q164" s="156"/>
      <c r="R164" s="156"/>
      <c r="S164" s="156"/>
      <c r="T164" s="156"/>
      <c r="U164" s="156"/>
      <c r="V164" s="156"/>
      <c r="W164" s="156"/>
      <c r="X164" s="156"/>
      <c r="Y164" s="156"/>
      <c r="Z164" s="156"/>
      <c r="AA164" s="156"/>
    </row>
    <row r="165" spans="1:27">
      <c r="A165" s="156"/>
      <c r="B165" s="156"/>
      <c r="C165" s="256" t="s">
        <v>268</v>
      </c>
      <c r="D165" s="257" t="s">
        <v>264</v>
      </c>
      <c r="E165" s="73">
        <v>0.1908</v>
      </c>
      <c r="F165" s="74">
        <v>2.18E-2</v>
      </c>
      <c r="G165" s="156"/>
      <c r="H165" s="156"/>
      <c r="I165" s="156"/>
      <c r="J165" s="156"/>
      <c r="K165" s="156"/>
      <c r="L165" s="156"/>
      <c r="M165" s="156"/>
      <c r="N165" s="156"/>
      <c r="O165" s="156"/>
      <c r="P165" s="156"/>
      <c r="Q165" s="156"/>
      <c r="R165" s="156"/>
      <c r="S165" s="156"/>
      <c r="T165" s="156"/>
      <c r="U165" s="156"/>
      <c r="V165" s="156"/>
      <c r="W165" s="156"/>
      <c r="X165" s="156"/>
      <c r="Y165" s="156"/>
      <c r="Z165" s="156"/>
      <c r="AA165" s="156"/>
    </row>
    <row r="166" spans="1:27">
      <c r="A166" s="156"/>
      <c r="B166" s="156"/>
      <c r="C166" s="258" t="s">
        <v>269</v>
      </c>
      <c r="D166" s="260">
        <v>1975</v>
      </c>
      <c r="E166" s="77">
        <v>0.16339999999999999</v>
      </c>
      <c r="F166" s="78">
        <v>5.1299999999999998E-2</v>
      </c>
      <c r="G166" s="156"/>
      <c r="H166" s="156"/>
      <c r="I166" s="156"/>
      <c r="J166" s="156"/>
      <c r="K166" s="156"/>
      <c r="L166" s="156"/>
      <c r="M166" s="156"/>
      <c r="N166" s="156"/>
      <c r="O166" s="156"/>
      <c r="P166" s="156"/>
      <c r="Q166" s="156"/>
      <c r="R166" s="156"/>
      <c r="S166" s="156"/>
      <c r="T166" s="156"/>
      <c r="U166" s="156"/>
      <c r="V166" s="156"/>
      <c r="W166" s="156"/>
      <c r="X166" s="156"/>
      <c r="Y166" s="156"/>
      <c r="Z166" s="156"/>
      <c r="AA166" s="156"/>
    </row>
    <row r="167" spans="1:27">
      <c r="A167" s="156"/>
      <c r="B167" s="156"/>
      <c r="C167" s="258"/>
      <c r="D167" s="260">
        <v>1976</v>
      </c>
      <c r="E167" s="77">
        <v>0.15939999999999999</v>
      </c>
      <c r="F167" s="78">
        <v>5.5500000000000001E-2</v>
      </c>
      <c r="G167" s="156"/>
      <c r="H167" s="156"/>
      <c r="I167" s="156"/>
      <c r="J167" s="156"/>
      <c r="K167" s="156"/>
      <c r="L167" s="156"/>
      <c r="M167" s="156"/>
      <c r="N167" s="156"/>
      <c r="O167" s="156"/>
      <c r="P167" s="156"/>
      <c r="Q167" s="156"/>
      <c r="R167" s="156"/>
      <c r="S167" s="156"/>
      <c r="T167" s="156"/>
      <c r="U167" s="156"/>
      <c r="V167" s="156"/>
      <c r="W167" s="156"/>
      <c r="X167" s="156"/>
      <c r="Y167" s="156"/>
      <c r="Z167" s="156"/>
      <c r="AA167" s="156"/>
    </row>
    <row r="168" spans="1:27">
      <c r="A168" s="156"/>
      <c r="B168" s="156"/>
      <c r="C168" s="258"/>
      <c r="D168" s="260" t="s">
        <v>270</v>
      </c>
      <c r="E168" s="77">
        <v>0.16139999999999999</v>
      </c>
      <c r="F168" s="78">
        <v>5.3400000000000003E-2</v>
      </c>
      <c r="G168" s="156"/>
      <c r="H168" s="156"/>
      <c r="I168" s="156"/>
      <c r="J168" s="156"/>
      <c r="K168" s="156"/>
      <c r="L168" s="156"/>
      <c r="M168" s="156"/>
      <c r="N168" s="156"/>
      <c r="O168" s="156"/>
      <c r="P168" s="156"/>
      <c r="Q168" s="156"/>
      <c r="R168" s="156"/>
      <c r="S168" s="156"/>
      <c r="T168" s="156"/>
      <c r="U168" s="156"/>
      <c r="V168" s="156"/>
      <c r="W168" s="156"/>
      <c r="X168" s="156"/>
      <c r="Y168" s="156"/>
      <c r="Z168" s="156"/>
      <c r="AA168" s="156"/>
    </row>
    <row r="169" spans="1:27">
      <c r="A169" s="156"/>
      <c r="B169" s="156"/>
      <c r="C169" s="258"/>
      <c r="D169" s="260" t="s">
        <v>271</v>
      </c>
      <c r="E169" s="77">
        <v>0.15939999999999999</v>
      </c>
      <c r="F169" s="78">
        <v>5.5500000000000001E-2</v>
      </c>
      <c r="G169" s="156"/>
      <c r="H169" s="156"/>
      <c r="I169" s="156"/>
      <c r="J169" s="156"/>
      <c r="K169" s="156"/>
      <c r="L169" s="156"/>
      <c r="M169" s="156"/>
      <c r="N169" s="156"/>
      <c r="O169" s="156"/>
      <c r="P169" s="156"/>
      <c r="Q169" s="156"/>
      <c r="R169" s="156"/>
      <c r="S169" s="156"/>
      <c r="T169" s="156"/>
      <c r="U169" s="156"/>
      <c r="V169" s="156"/>
      <c r="W169" s="156"/>
      <c r="X169" s="156"/>
      <c r="Y169" s="156"/>
      <c r="Z169" s="156"/>
      <c r="AA169" s="156"/>
    </row>
    <row r="170" spans="1:27">
      <c r="A170" s="156"/>
      <c r="B170" s="156"/>
      <c r="C170" s="258"/>
      <c r="D170" s="260">
        <v>1981</v>
      </c>
      <c r="E170" s="77">
        <v>0.1479</v>
      </c>
      <c r="F170" s="78">
        <v>6.6000000000000003E-2</v>
      </c>
      <c r="G170" s="156"/>
      <c r="H170" s="156"/>
      <c r="I170" s="156"/>
      <c r="J170" s="156"/>
      <c r="K170" s="156"/>
      <c r="L170" s="156"/>
      <c r="M170" s="156"/>
      <c r="N170" s="156"/>
      <c r="O170" s="156"/>
      <c r="P170" s="156"/>
      <c r="Q170" s="156"/>
      <c r="R170" s="156"/>
      <c r="S170" s="156"/>
      <c r="T170" s="156"/>
      <c r="U170" s="156"/>
      <c r="V170" s="156"/>
      <c r="W170" s="156"/>
      <c r="X170" s="156"/>
      <c r="Y170" s="156"/>
      <c r="Z170" s="156"/>
      <c r="AA170" s="156"/>
    </row>
    <row r="171" spans="1:27">
      <c r="A171" s="156"/>
      <c r="B171" s="156"/>
      <c r="C171" s="258"/>
      <c r="D171" s="260">
        <v>1982</v>
      </c>
      <c r="E171" s="77">
        <v>0.14419999999999999</v>
      </c>
      <c r="F171" s="78">
        <v>6.8099999999999994E-2</v>
      </c>
      <c r="G171" s="156"/>
      <c r="H171" s="156"/>
      <c r="I171" s="156"/>
      <c r="J171" s="156"/>
      <c r="K171" s="156"/>
      <c r="L171" s="156"/>
      <c r="M171" s="156"/>
      <c r="N171" s="156"/>
      <c r="O171" s="156"/>
      <c r="P171" s="156"/>
      <c r="Q171" s="156"/>
      <c r="R171" s="156"/>
      <c r="S171" s="156"/>
      <c r="T171" s="156"/>
      <c r="U171" s="156"/>
      <c r="V171" s="156"/>
      <c r="W171" s="156"/>
      <c r="X171" s="156"/>
      <c r="Y171" s="156"/>
      <c r="Z171" s="156"/>
      <c r="AA171" s="156"/>
    </row>
    <row r="172" spans="1:27">
      <c r="A172" s="156"/>
      <c r="B172" s="156"/>
      <c r="C172" s="258"/>
      <c r="D172" s="260">
        <v>1983</v>
      </c>
      <c r="E172" s="77">
        <v>0.1368</v>
      </c>
      <c r="F172" s="78">
        <v>7.22E-2</v>
      </c>
      <c r="G172" s="156"/>
      <c r="H172" s="156"/>
      <c r="I172" s="156"/>
      <c r="J172" s="156"/>
      <c r="K172" s="156"/>
      <c r="L172" s="156"/>
      <c r="M172" s="156"/>
      <c r="N172" s="156"/>
      <c r="O172" s="156"/>
      <c r="P172" s="156"/>
      <c r="Q172" s="156"/>
      <c r="R172" s="156"/>
      <c r="S172" s="156"/>
      <c r="T172" s="156"/>
      <c r="U172" s="156"/>
      <c r="V172" s="156"/>
      <c r="W172" s="156"/>
      <c r="X172" s="156"/>
      <c r="Y172" s="156"/>
      <c r="Z172" s="156"/>
      <c r="AA172" s="156"/>
    </row>
    <row r="173" spans="1:27">
      <c r="A173" s="156"/>
      <c r="B173" s="156"/>
      <c r="C173" s="258"/>
      <c r="D173" s="260">
        <v>1984</v>
      </c>
      <c r="E173" s="77">
        <v>0.12939999999999999</v>
      </c>
      <c r="F173" s="78">
        <v>7.6399999999999996E-2</v>
      </c>
      <c r="G173" s="156"/>
      <c r="H173" s="156"/>
      <c r="I173" s="156"/>
      <c r="J173" s="156"/>
      <c r="K173" s="156"/>
      <c r="L173" s="156"/>
      <c r="M173" s="156"/>
      <c r="N173" s="156"/>
      <c r="O173" s="156"/>
      <c r="P173" s="156"/>
      <c r="Q173" s="156"/>
      <c r="R173" s="156"/>
      <c r="S173" s="156"/>
      <c r="T173" s="156"/>
      <c r="U173" s="156"/>
      <c r="V173" s="156"/>
      <c r="W173" s="156"/>
      <c r="X173" s="156"/>
      <c r="Y173" s="156"/>
      <c r="Z173" s="156"/>
      <c r="AA173" s="156"/>
    </row>
    <row r="174" spans="1:27">
      <c r="A174" s="156"/>
      <c r="B174" s="156"/>
      <c r="C174" s="258"/>
      <c r="D174" s="260">
        <v>1985</v>
      </c>
      <c r="E174" s="77">
        <v>0.122</v>
      </c>
      <c r="F174" s="78">
        <v>8.0600000000000005E-2</v>
      </c>
      <c r="G174" s="156"/>
      <c r="H174" s="156"/>
      <c r="I174" s="156"/>
      <c r="J174" s="156"/>
      <c r="K174" s="156"/>
      <c r="L174" s="156"/>
      <c r="M174" s="156"/>
      <c r="N174" s="156"/>
      <c r="O174" s="156"/>
      <c r="P174" s="156"/>
      <c r="Q174" s="156"/>
      <c r="R174" s="156"/>
      <c r="S174" s="156"/>
      <c r="T174" s="156"/>
      <c r="U174" s="156"/>
      <c r="V174" s="156"/>
      <c r="W174" s="156"/>
      <c r="X174" s="156"/>
      <c r="Y174" s="156"/>
      <c r="Z174" s="156"/>
      <c r="AA174" s="156"/>
    </row>
    <row r="175" spans="1:27">
      <c r="A175" s="156"/>
      <c r="B175" s="156"/>
      <c r="C175" s="258"/>
      <c r="D175" s="260">
        <v>1986</v>
      </c>
      <c r="E175" s="77">
        <v>0.11459999999999999</v>
      </c>
      <c r="F175" s="78">
        <v>8.48E-2</v>
      </c>
      <c r="G175" s="156"/>
      <c r="H175" s="156"/>
      <c r="I175" s="156"/>
      <c r="J175" s="156"/>
      <c r="K175" s="156"/>
      <c r="L175" s="156"/>
      <c r="M175" s="156"/>
      <c r="N175" s="156"/>
      <c r="O175" s="156"/>
      <c r="P175" s="156"/>
      <c r="Q175" s="156"/>
      <c r="R175" s="156"/>
      <c r="S175" s="156"/>
      <c r="T175" s="156"/>
      <c r="U175" s="156"/>
      <c r="V175" s="156"/>
      <c r="W175" s="156"/>
      <c r="X175" s="156"/>
      <c r="Y175" s="156"/>
      <c r="Z175" s="156"/>
      <c r="AA175" s="156"/>
    </row>
    <row r="176" spans="1:27">
      <c r="A176" s="156"/>
      <c r="B176" s="156"/>
      <c r="C176" s="258"/>
      <c r="D176" s="260" t="s">
        <v>272</v>
      </c>
      <c r="E176" s="77">
        <v>8.1299999999999997E-2</v>
      </c>
      <c r="F176" s="78">
        <v>0.10349999999999999</v>
      </c>
      <c r="G176" s="156"/>
      <c r="H176" s="156"/>
      <c r="I176" s="156"/>
      <c r="J176" s="156"/>
      <c r="K176" s="156"/>
      <c r="L176" s="156"/>
      <c r="M176" s="156"/>
      <c r="N176" s="156"/>
      <c r="O176" s="156"/>
      <c r="P176" s="156"/>
      <c r="Q176" s="156"/>
      <c r="R176" s="156"/>
      <c r="S176" s="156"/>
      <c r="T176" s="156"/>
      <c r="U176" s="156"/>
      <c r="V176" s="156"/>
      <c r="W176" s="156"/>
      <c r="X176" s="156"/>
      <c r="Y176" s="156"/>
      <c r="Z176" s="156"/>
      <c r="AA176" s="156"/>
    </row>
    <row r="177" spans="1:27">
      <c r="A177" s="156"/>
      <c r="B177" s="156"/>
      <c r="C177" s="258"/>
      <c r="D177" s="260">
        <v>1994</v>
      </c>
      <c r="E177" s="77">
        <v>6.4600000000000005E-2</v>
      </c>
      <c r="F177" s="78">
        <v>9.8199999999999996E-2</v>
      </c>
      <c r="G177" s="156"/>
      <c r="H177" s="156"/>
      <c r="I177" s="156"/>
      <c r="J177" s="156"/>
      <c r="K177" s="156"/>
      <c r="L177" s="156"/>
      <c r="M177" s="156"/>
      <c r="N177" s="156"/>
      <c r="O177" s="156"/>
      <c r="P177" s="156"/>
      <c r="Q177" s="156"/>
      <c r="R177" s="156"/>
      <c r="S177" s="156"/>
      <c r="T177" s="156"/>
      <c r="U177" s="156"/>
      <c r="V177" s="156"/>
      <c r="W177" s="156"/>
      <c r="X177" s="156"/>
      <c r="Y177" s="156"/>
      <c r="Z177" s="156"/>
      <c r="AA177" s="156"/>
    </row>
    <row r="178" spans="1:27">
      <c r="A178" s="156"/>
      <c r="B178" s="156"/>
      <c r="C178" s="258"/>
      <c r="D178" s="260">
        <v>1995</v>
      </c>
      <c r="E178" s="77">
        <v>5.1700000000000003E-2</v>
      </c>
      <c r="F178" s="78">
        <v>9.0800000000000006E-2</v>
      </c>
      <c r="G178" s="156"/>
      <c r="H178" s="156"/>
      <c r="I178" s="156"/>
      <c r="J178" s="156"/>
      <c r="K178" s="156"/>
      <c r="L178" s="156"/>
      <c r="M178" s="156"/>
      <c r="N178" s="156"/>
      <c r="O178" s="156"/>
      <c r="P178" s="156"/>
      <c r="Q178" s="156"/>
      <c r="R178" s="156"/>
      <c r="S178" s="156"/>
      <c r="T178" s="156"/>
      <c r="U178" s="156"/>
      <c r="V178" s="156"/>
      <c r="W178" s="156"/>
      <c r="X178" s="156"/>
      <c r="Y178" s="156"/>
      <c r="Z178" s="156"/>
      <c r="AA178" s="156"/>
    </row>
    <row r="179" spans="1:27">
      <c r="A179" s="156"/>
      <c r="B179" s="156"/>
      <c r="C179" s="258"/>
      <c r="D179" s="260">
        <v>1996</v>
      </c>
      <c r="E179" s="77">
        <v>4.5199999999999997E-2</v>
      </c>
      <c r="F179" s="78">
        <v>8.7099999999999997E-2</v>
      </c>
      <c r="G179" s="156"/>
      <c r="H179" s="156"/>
      <c r="I179" s="156"/>
      <c r="J179" s="156"/>
      <c r="K179" s="156"/>
      <c r="L179" s="156"/>
      <c r="M179" s="156"/>
      <c r="N179" s="156"/>
      <c r="O179" s="156"/>
      <c r="P179" s="156"/>
      <c r="Q179" s="156"/>
      <c r="R179" s="156"/>
      <c r="S179" s="156"/>
      <c r="T179" s="156"/>
      <c r="U179" s="156"/>
      <c r="V179" s="156"/>
      <c r="W179" s="156"/>
      <c r="X179" s="156"/>
      <c r="Y179" s="156"/>
      <c r="Z179" s="156"/>
      <c r="AA179" s="156"/>
    </row>
    <row r="180" spans="1:27">
      <c r="A180" s="156"/>
      <c r="B180" s="156"/>
      <c r="C180" s="258"/>
      <c r="D180" s="260">
        <v>1997</v>
      </c>
      <c r="E180" s="77">
        <v>4.5199999999999997E-2</v>
      </c>
      <c r="F180" s="78">
        <v>8.7099999999999997E-2</v>
      </c>
      <c r="G180" s="156"/>
      <c r="H180" s="156"/>
      <c r="I180" s="156"/>
      <c r="J180" s="156"/>
      <c r="K180" s="156"/>
      <c r="L180" s="156"/>
      <c r="M180" s="156"/>
      <c r="N180" s="156"/>
      <c r="O180" s="156"/>
      <c r="P180" s="156"/>
      <c r="Q180" s="156"/>
      <c r="R180" s="156"/>
      <c r="S180" s="156"/>
      <c r="T180" s="156"/>
      <c r="U180" s="156"/>
      <c r="V180" s="156"/>
      <c r="W180" s="156"/>
      <c r="X180" s="156"/>
      <c r="Y180" s="156"/>
      <c r="Z180" s="156"/>
      <c r="AA180" s="156"/>
    </row>
    <row r="181" spans="1:27">
      <c r="A181" s="156"/>
      <c r="B181" s="156"/>
      <c r="C181" s="258"/>
      <c r="D181" s="260">
        <v>1998</v>
      </c>
      <c r="E181" s="77">
        <v>4.1200000000000001E-2</v>
      </c>
      <c r="F181" s="78">
        <v>7.8700000000000006E-2</v>
      </c>
      <c r="G181" s="156"/>
      <c r="H181" s="156"/>
      <c r="I181" s="156"/>
      <c r="J181" s="156"/>
      <c r="K181" s="156"/>
      <c r="L181" s="156"/>
      <c r="M181" s="156"/>
      <c r="N181" s="156"/>
      <c r="O181" s="156"/>
      <c r="P181" s="156"/>
      <c r="Q181" s="156"/>
      <c r="R181" s="156"/>
      <c r="S181" s="156"/>
      <c r="T181" s="156"/>
      <c r="U181" s="156"/>
      <c r="V181" s="156"/>
      <c r="W181" s="156"/>
      <c r="X181" s="156"/>
      <c r="Y181" s="156"/>
      <c r="Z181" s="156"/>
      <c r="AA181" s="156"/>
    </row>
    <row r="182" spans="1:27">
      <c r="A182" s="156"/>
      <c r="B182" s="156"/>
      <c r="C182" s="258"/>
      <c r="D182" s="260">
        <v>1999</v>
      </c>
      <c r="E182" s="77">
        <v>3.3300000000000003E-2</v>
      </c>
      <c r="F182" s="78">
        <v>6.1800000000000001E-2</v>
      </c>
      <c r="G182" s="156"/>
      <c r="H182" s="156"/>
      <c r="I182" s="156"/>
      <c r="J182" s="156"/>
      <c r="K182" s="156"/>
      <c r="L182" s="156"/>
      <c r="M182" s="156"/>
      <c r="N182" s="156"/>
      <c r="O182" s="156"/>
      <c r="P182" s="156"/>
      <c r="Q182" s="156"/>
      <c r="R182" s="156"/>
      <c r="S182" s="156"/>
      <c r="T182" s="156"/>
      <c r="U182" s="156"/>
      <c r="V182" s="156"/>
      <c r="W182" s="156"/>
      <c r="X182" s="156"/>
      <c r="Y182" s="156"/>
      <c r="Z182" s="156"/>
      <c r="AA182" s="156"/>
    </row>
    <row r="183" spans="1:27">
      <c r="A183" s="156"/>
      <c r="B183" s="156"/>
      <c r="C183" s="258"/>
      <c r="D183" s="260">
        <v>2000</v>
      </c>
      <c r="E183" s="77">
        <v>3.4000000000000002E-2</v>
      </c>
      <c r="F183" s="78">
        <v>6.3100000000000003E-2</v>
      </c>
      <c r="G183" s="156"/>
      <c r="H183" s="156"/>
      <c r="I183" s="156"/>
      <c r="J183" s="156"/>
      <c r="K183" s="156"/>
      <c r="L183" s="156"/>
      <c r="M183" s="156"/>
      <c r="N183" s="156"/>
      <c r="O183" s="156"/>
      <c r="P183" s="156"/>
      <c r="Q183" s="156"/>
      <c r="R183" s="156"/>
      <c r="S183" s="156"/>
      <c r="T183" s="156"/>
      <c r="U183" s="156"/>
      <c r="V183" s="156"/>
      <c r="W183" s="156"/>
      <c r="X183" s="156"/>
      <c r="Y183" s="156"/>
      <c r="Z183" s="156"/>
      <c r="AA183" s="156"/>
    </row>
    <row r="184" spans="1:27">
      <c r="A184" s="156"/>
      <c r="B184" s="156"/>
      <c r="C184" s="258"/>
      <c r="D184" s="260">
        <v>2001</v>
      </c>
      <c r="E184" s="77">
        <v>2.2100000000000002E-2</v>
      </c>
      <c r="F184" s="78">
        <v>3.7900000000000003E-2</v>
      </c>
      <c r="G184" s="156"/>
      <c r="H184" s="156"/>
      <c r="I184" s="156"/>
      <c r="J184" s="156"/>
      <c r="K184" s="156"/>
      <c r="L184" s="156"/>
      <c r="M184" s="156"/>
      <c r="N184" s="156"/>
      <c r="O184" s="156"/>
      <c r="P184" s="156"/>
      <c r="Q184" s="156"/>
      <c r="R184" s="156"/>
      <c r="S184" s="156"/>
      <c r="T184" s="156"/>
      <c r="U184" s="156"/>
      <c r="V184" s="156"/>
      <c r="W184" s="156"/>
      <c r="X184" s="156"/>
      <c r="Y184" s="156"/>
      <c r="Z184" s="156"/>
      <c r="AA184" s="156"/>
    </row>
    <row r="185" spans="1:27">
      <c r="A185" s="156"/>
      <c r="B185" s="156"/>
      <c r="C185" s="258"/>
      <c r="D185" s="260">
        <v>2002</v>
      </c>
      <c r="E185" s="77">
        <v>2.4199999999999999E-2</v>
      </c>
      <c r="F185" s="78">
        <v>4.24E-2</v>
      </c>
      <c r="G185" s="156"/>
      <c r="H185" s="156"/>
      <c r="I185" s="156"/>
      <c r="J185" s="156"/>
      <c r="K185" s="156"/>
      <c r="L185" s="156"/>
      <c r="M185" s="156"/>
      <c r="N185" s="156"/>
      <c r="O185" s="156"/>
      <c r="P185" s="156"/>
      <c r="Q185" s="156"/>
      <c r="R185" s="156"/>
      <c r="S185" s="156"/>
      <c r="T185" s="156"/>
      <c r="U185" s="156"/>
      <c r="V185" s="156"/>
      <c r="W185" s="156"/>
      <c r="X185" s="156"/>
      <c r="Y185" s="156"/>
      <c r="Z185" s="156"/>
      <c r="AA185" s="156"/>
    </row>
    <row r="186" spans="1:27">
      <c r="A186" s="156"/>
      <c r="B186" s="156"/>
      <c r="C186" s="258"/>
      <c r="D186" s="260">
        <v>2003</v>
      </c>
      <c r="E186" s="77">
        <v>2.2100000000000002E-2</v>
      </c>
      <c r="F186" s="78">
        <v>3.73E-2</v>
      </c>
      <c r="G186" s="156"/>
      <c r="H186" s="156"/>
      <c r="I186" s="156"/>
      <c r="J186" s="156"/>
      <c r="K186" s="156"/>
      <c r="L186" s="156"/>
      <c r="M186" s="156"/>
      <c r="N186" s="156"/>
      <c r="O186" s="156"/>
      <c r="P186" s="156"/>
      <c r="Q186" s="156"/>
      <c r="R186" s="156"/>
      <c r="S186" s="156"/>
      <c r="T186" s="156"/>
      <c r="U186" s="156"/>
      <c r="V186" s="156"/>
      <c r="W186" s="156"/>
      <c r="X186" s="156"/>
      <c r="Y186" s="156"/>
      <c r="Z186" s="156"/>
      <c r="AA186" s="156"/>
    </row>
    <row r="187" spans="1:27">
      <c r="A187" s="156"/>
      <c r="B187" s="156"/>
      <c r="C187" s="258"/>
      <c r="D187" s="260">
        <v>2004</v>
      </c>
      <c r="E187" s="77">
        <v>1.15E-2</v>
      </c>
      <c r="F187" s="78">
        <v>8.8000000000000005E-3</v>
      </c>
      <c r="G187" s="156"/>
      <c r="H187" s="156"/>
      <c r="I187" s="156"/>
      <c r="J187" s="156"/>
      <c r="K187" s="156"/>
      <c r="L187" s="156"/>
      <c r="M187" s="156"/>
      <c r="N187" s="156"/>
      <c r="O187" s="156"/>
      <c r="P187" s="156"/>
      <c r="Q187" s="156"/>
      <c r="R187" s="156"/>
      <c r="S187" s="156"/>
      <c r="T187" s="156"/>
      <c r="U187" s="156"/>
      <c r="V187" s="156"/>
      <c r="W187" s="156"/>
      <c r="X187" s="156"/>
      <c r="Y187" s="156"/>
      <c r="Z187" s="156"/>
      <c r="AA187" s="156"/>
    </row>
    <row r="188" spans="1:27">
      <c r="A188" s="156"/>
      <c r="B188" s="156"/>
      <c r="C188" s="258"/>
      <c r="D188" s="260">
        <v>2005</v>
      </c>
      <c r="E188" s="77">
        <v>1.0500000000000001E-2</v>
      </c>
      <c r="F188" s="78">
        <v>6.4000000000000003E-3</v>
      </c>
      <c r="G188" s="156"/>
      <c r="H188" s="156"/>
      <c r="I188" s="156"/>
      <c r="J188" s="156"/>
      <c r="K188" s="156"/>
      <c r="L188" s="156"/>
      <c r="M188" s="156"/>
      <c r="N188" s="156"/>
      <c r="O188" s="156"/>
      <c r="P188" s="156"/>
      <c r="Q188" s="156"/>
      <c r="R188" s="156"/>
      <c r="S188" s="156"/>
      <c r="T188" s="156"/>
      <c r="U188" s="156"/>
      <c r="V188" s="156"/>
      <c r="W188" s="156"/>
      <c r="X188" s="156"/>
      <c r="Y188" s="156"/>
      <c r="Z188" s="156"/>
      <c r="AA188" s="156"/>
    </row>
    <row r="189" spans="1:27">
      <c r="A189" s="156"/>
      <c r="B189" s="156"/>
      <c r="C189" s="258"/>
      <c r="D189" s="260">
        <v>2006</v>
      </c>
      <c r="E189" s="77">
        <v>1.0800000000000001E-2</v>
      </c>
      <c r="F189" s="78">
        <v>8.0000000000000002E-3</v>
      </c>
      <c r="G189" s="156"/>
      <c r="H189" s="156"/>
      <c r="I189" s="156"/>
      <c r="J189" s="156"/>
      <c r="K189" s="156"/>
      <c r="L189" s="156"/>
      <c r="M189" s="156"/>
      <c r="N189" s="156"/>
      <c r="O189" s="156"/>
      <c r="P189" s="156"/>
      <c r="Q189" s="156"/>
      <c r="R189" s="156"/>
      <c r="S189" s="156"/>
      <c r="T189" s="156"/>
      <c r="U189" s="156"/>
      <c r="V189" s="156"/>
      <c r="W189" s="156"/>
      <c r="X189" s="156"/>
      <c r="Y189" s="156"/>
      <c r="Z189" s="156"/>
      <c r="AA189" s="156"/>
    </row>
    <row r="190" spans="1:27">
      <c r="A190" s="156"/>
      <c r="B190" s="156"/>
      <c r="C190" s="258"/>
      <c r="D190" s="260">
        <v>2007</v>
      </c>
      <c r="E190" s="77">
        <v>1.03E-2</v>
      </c>
      <c r="F190" s="78">
        <v>6.1000000000000004E-3</v>
      </c>
      <c r="G190" s="156"/>
      <c r="H190" s="156"/>
      <c r="I190" s="156"/>
      <c r="J190" s="156"/>
      <c r="K190" s="156"/>
      <c r="L190" s="156"/>
      <c r="M190" s="156"/>
      <c r="N190" s="156"/>
      <c r="O190" s="156"/>
      <c r="P190" s="156"/>
      <c r="Q190" s="156"/>
      <c r="R190" s="156"/>
      <c r="S190" s="156"/>
      <c r="T190" s="156"/>
      <c r="U190" s="156"/>
      <c r="V190" s="156"/>
      <c r="W190" s="156"/>
      <c r="X190" s="156"/>
      <c r="Y190" s="156"/>
      <c r="Z190" s="156"/>
      <c r="AA190" s="156"/>
    </row>
    <row r="191" spans="1:27">
      <c r="A191" s="156"/>
      <c r="B191" s="156"/>
      <c r="C191" s="258"/>
      <c r="D191" s="260">
        <v>2008</v>
      </c>
      <c r="E191" s="79">
        <v>9.4999999999999998E-3</v>
      </c>
      <c r="F191" s="80">
        <v>3.5999999999999999E-3</v>
      </c>
      <c r="G191" s="156"/>
      <c r="H191" s="156"/>
      <c r="I191" s="156"/>
      <c r="J191" s="156"/>
      <c r="K191" s="156"/>
      <c r="L191" s="156"/>
      <c r="M191" s="156"/>
      <c r="N191" s="156"/>
      <c r="O191" s="156"/>
      <c r="P191" s="156"/>
      <c r="Q191" s="156"/>
      <c r="R191" s="156"/>
      <c r="S191" s="156"/>
      <c r="T191" s="156"/>
      <c r="U191" s="156"/>
      <c r="V191" s="156"/>
      <c r="W191" s="156"/>
      <c r="X191" s="156"/>
      <c r="Y191" s="156"/>
      <c r="Z191" s="156"/>
      <c r="AA191" s="156"/>
    </row>
    <row r="192" spans="1:27">
      <c r="A192" s="156"/>
      <c r="B192" s="156"/>
      <c r="C192" s="258"/>
      <c r="D192" s="260">
        <v>2009</v>
      </c>
      <c r="E192" s="79">
        <v>9.4999999999999998E-3</v>
      </c>
      <c r="F192" s="80">
        <v>3.5999999999999999E-3</v>
      </c>
      <c r="G192" s="156"/>
      <c r="H192" s="156"/>
      <c r="I192" s="156"/>
      <c r="J192" s="156"/>
      <c r="K192" s="156"/>
      <c r="L192" s="156"/>
      <c r="M192" s="156"/>
      <c r="N192" s="156"/>
      <c r="O192" s="156"/>
      <c r="P192" s="156"/>
      <c r="Q192" s="156"/>
      <c r="R192" s="156"/>
      <c r="S192" s="156"/>
      <c r="T192" s="156"/>
      <c r="U192" s="156"/>
      <c r="V192" s="156"/>
      <c r="W192" s="156"/>
      <c r="X192" s="156"/>
      <c r="Y192" s="156"/>
      <c r="Z192" s="156"/>
      <c r="AA192" s="156"/>
    </row>
    <row r="193" spans="1:27">
      <c r="A193" s="156"/>
      <c r="B193" s="156"/>
      <c r="C193" s="258"/>
      <c r="D193" s="260">
        <v>2010</v>
      </c>
      <c r="E193" s="79">
        <v>9.4999999999999998E-3</v>
      </c>
      <c r="F193" s="80">
        <v>3.5000000000000001E-3</v>
      </c>
      <c r="G193" s="156"/>
      <c r="H193" s="156"/>
      <c r="I193" s="156"/>
      <c r="J193" s="156"/>
      <c r="K193" s="156"/>
      <c r="L193" s="156"/>
      <c r="M193" s="156"/>
      <c r="N193" s="156"/>
      <c r="O193" s="156"/>
      <c r="P193" s="156"/>
      <c r="Q193" s="156"/>
      <c r="R193" s="156"/>
      <c r="S193" s="156"/>
      <c r="T193" s="156"/>
      <c r="U193" s="156"/>
      <c r="V193" s="156"/>
      <c r="W193" s="156"/>
      <c r="X193" s="156"/>
      <c r="Y193" s="156"/>
      <c r="Z193" s="156"/>
      <c r="AA193" s="156"/>
    </row>
    <row r="194" spans="1:27">
      <c r="A194" s="156"/>
      <c r="B194" s="156"/>
      <c r="C194" s="258"/>
      <c r="D194" s="260">
        <v>2011</v>
      </c>
      <c r="E194" s="79">
        <v>9.5999999999999992E-3</v>
      </c>
      <c r="F194" s="80">
        <v>3.3999999999999998E-3</v>
      </c>
      <c r="G194" s="156"/>
      <c r="H194" s="156"/>
      <c r="I194" s="156"/>
      <c r="J194" s="156"/>
      <c r="K194" s="156"/>
      <c r="L194" s="156"/>
      <c r="M194" s="156"/>
      <c r="N194" s="156"/>
      <c r="O194" s="156"/>
      <c r="P194" s="156"/>
      <c r="Q194" s="156"/>
      <c r="R194" s="156"/>
      <c r="S194" s="156"/>
      <c r="T194" s="156"/>
      <c r="U194" s="156"/>
      <c r="V194" s="156"/>
      <c r="W194" s="156"/>
      <c r="X194" s="156"/>
      <c r="Y194" s="156"/>
      <c r="Z194" s="156"/>
      <c r="AA194" s="156"/>
    </row>
    <row r="195" spans="1:27">
      <c r="A195" s="156"/>
      <c r="B195" s="156"/>
      <c r="C195" s="258"/>
      <c r="D195" s="260">
        <v>2012</v>
      </c>
      <c r="E195" s="79">
        <v>9.5999999999999992E-3</v>
      </c>
      <c r="F195" s="80">
        <v>3.3E-3</v>
      </c>
      <c r="G195" s="156"/>
      <c r="H195" s="156"/>
      <c r="I195" s="156"/>
      <c r="J195" s="156"/>
      <c r="K195" s="156"/>
      <c r="L195" s="156"/>
      <c r="M195" s="156"/>
      <c r="N195" s="156"/>
      <c r="O195" s="156"/>
      <c r="P195" s="156"/>
      <c r="Q195" s="156"/>
      <c r="R195" s="156"/>
      <c r="S195" s="156"/>
      <c r="T195" s="156"/>
      <c r="U195" s="156"/>
      <c r="V195" s="156"/>
      <c r="W195" s="156"/>
      <c r="X195" s="156"/>
      <c r="Y195" s="156"/>
      <c r="Z195" s="156"/>
      <c r="AA195" s="156"/>
    </row>
    <row r="196" spans="1:27">
      <c r="A196" s="156"/>
      <c r="B196" s="156"/>
      <c r="C196" s="258"/>
      <c r="D196" s="260">
        <v>2013</v>
      </c>
      <c r="E196" s="79">
        <v>9.4999999999999998E-3</v>
      </c>
      <c r="F196" s="80">
        <v>3.5000000000000001E-3</v>
      </c>
      <c r="G196" s="156"/>
      <c r="H196" s="156"/>
      <c r="I196" s="156"/>
      <c r="J196" s="156"/>
      <c r="K196" s="156"/>
      <c r="L196" s="156"/>
      <c r="M196" s="156"/>
      <c r="N196" s="156"/>
      <c r="O196" s="156"/>
      <c r="P196" s="156"/>
      <c r="Q196" s="156"/>
      <c r="R196" s="156"/>
      <c r="S196" s="156"/>
      <c r="T196" s="156"/>
      <c r="U196" s="156"/>
      <c r="V196" s="156"/>
      <c r="W196" s="156"/>
      <c r="X196" s="156"/>
      <c r="Y196" s="156"/>
      <c r="Z196" s="156"/>
      <c r="AA196" s="156"/>
    </row>
    <row r="197" spans="1:27">
      <c r="A197" s="156"/>
      <c r="B197" s="156"/>
      <c r="C197" s="258"/>
      <c r="D197" s="260">
        <v>2014</v>
      </c>
      <c r="E197" s="79">
        <v>9.4999999999999998E-3</v>
      </c>
      <c r="F197" s="80">
        <v>3.3E-3</v>
      </c>
      <c r="G197" s="156"/>
      <c r="H197" s="156"/>
      <c r="I197" s="156"/>
      <c r="J197" s="156"/>
      <c r="K197" s="156"/>
      <c r="L197" s="156"/>
      <c r="M197" s="156"/>
      <c r="N197" s="156"/>
      <c r="O197" s="156"/>
      <c r="P197" s="156"/>
      <c r="Q197" s="156"/>
      <c r="R197" s="156"/>
      <c r="S197" s="156"/>
      <c r="T197" s="156"/>
      <c r="U197" s="156"/>
      <c r="V197" s="156"/>
      <c r="W197" s="156"/>
      <c r="X197" s="156"/>
      <c r="Y197" s="156"/>
      <c r="Z197" s="156"/>
      <c r="AA197" s="156"/>
    </row>
    <row r="198" spans="1:27">
      <c r="A198" s="156"/>
      <c r="B198" s="156"/>
      <c r="C198" s="258"/>
      <c r="D198" s="260">
        <v>2015</v>
      </c>
      <c r="E198" s="79">
        <v>9.4000000000000004E-3</v>
      </c>
      <c r="F198" s="80">
        <v>3.0999999999999999E-3</v>
      </c>
      <c r="G198" s="156"/>
      <c r="H198" s="156"/>
      <c r="I198" s="156"/>
      <c r="J198" s="156"/>
      <c r="K198" s="156"/>
      <c r="L198" s="156"/>
      <c r="M198" s="156"/>
      <c r="N198" s="156"/>
      <c r="O198" s="156"/>
      <c r="P198" s="156"/>
      <c r="Q198" s="156"/>
      <c r="R198" s="156"/>
      <c r="S198" s="156"/>
      <c r="T198" s="156"/>
      <c r="U198" s="156"/>
      <c r="V198" s="156"/>
      <c r="W198" s="156"/>
      <c r="X198" s="156"/>
      <c r="Y198" s="156"/>
      <c r="Z198" s="156"/>
      <c r="AA198" s="156"/>
    </row>
    <row r="199" spans="1:27">
      <c r="A199" s="156"/>
      <c r="B199" s="156"/>
      <c r="C199" s="258"/>
      <c r="D199" s="260">
        <v>2016</v>
      </c>
      <c r="E199" s="79">
        <v>9.1000000000000004E-3</v>
      </c>
      <c r="F199" s="80">
        <v>2.8999999999999998E-3</v>
      </c>
      <c r="G199" s="156"/>
      <c r="H199" s="156"/>
      <c r="I199" s="156"/>
      <c r="J199" s="156"/>
      <c r="K199" s="156"/>
      <c r="L199" s="156"/>
      <c r="M199" s="156"/>
      <c r="N199" s="156"/>
      <c r="O199" s="156"/>
      <c r="P199" s="156"/>
      <c r="Q199" s="156"/>
      <c r="R199" s="156"/>
      <c r="S199" s="156"/>
      <c r="T199" s="156"/>
      <c r="U199" s="156"/>
      <c r="V199" s="156"/>
      <c r="W199" s="156"/>
      <c r="X199" s="156"/>
      <c r="Y199" s="156"/>
      <c r="Z199" s="156"/>
      <c r="AA199" s="156"/>
    </row>
    <row r="200" spans="1:27">
      <c r="A200" s="156"/>
      <c r="B200" s="156"/>
      <c r="C200" s="258"/>
      <c r="D200" s="260">
        <v>2017</v>
      </c>
      <c r="E200" s="79">
        <v>8.3999999999999995E-3</v>
      </c>
      <c r="F200" s="80">
        <v>1.8E-3</v>
      </c>
      <c r="G200" s="156"/>
      <c r="H200" s="156"/>
      <c r="I200" s="156"/>
      <c r="J200" s="156"/>
      <c r="K200" s="156"/>
      <c r="L200" s="156"/>
      <c r="M200" s="156"/>
      <c r="N200" s="156"/>
      <c r="O200" s="156"/>
      <c r="P200" s="156"/>
      <c r="Q200" s="156"/>
      <c r="R200" s="156"/>
      <c r="S200" s="156"/>
      <c r="T200" s="156"/>
      <c r="U200" s="156"/>
      <c r="V200" s="156"/>
      <c r="W200" s="156"/>
      <c r="X200" s="156"/>
      <c r="Y200" s="156"/>
      <c r="Z200" s="156"/>
      <c r="AA200" s="156"/>
    </row>
    <row r="201" spans="1:27">
      <c r="A201" s="156"/>
      <c r="B201" s="156"/>
      <c r="C201" s="258"/>
      <c r="D201" s="260">
        <v>2018</v>
      </c>
      <c r="E201" s="79">
        <v>8.0999999999999996E-3</v>
      </c>
      <c r="F201" s="80">
        <v>1.5E-3</v>
      </c>
      <c r="G201" s="156"/>
      <c r="H201" s="156"/>
      <c r="I201" s="156"/>
      <c r="J201" s="156"/>
      <c r="K201" s="156"/>
      <c r="L201" s="156"/>
      <c r="M201" s="156"/>
      <c r="N201" s="156"/>
      <c r="O201" s="156"/>
      <c r="P201" s="156"/>
      <c r="Q201" s="156"/>
      <c r="R201" s="156"/>
      <c r="S201" s="156"/>
      <c r="T201" s="156"/>
      <c r="U201" s="156"/>
      <c r="V201" s="156"/>
      <c r="W201" s="156"/>
      <c r="X201" s="156"/>
      <c r="Y201" s="156"/>
      <c r="Z201" s="156"/>
      <c r="AA201" s="156"/>
    </row>
    <row r="202" spans="1:27">
      <c r="A202" s="156"/>
      <c r="B202" s="156"/>
      <c r="C202" s="258"/>
      <c r="D202" s="262">
        <v>2019</v>
      </c>
      <c r="E202" s="79">
        <v>8.0000000000000002E-3</v>
      </c>
      <c r="F202" s="80">
        <v>1.2999999999999999E-3</v>
      </c>
      <c r="G202" s="156"/>
      <c r="H202" s="156"/>
      <c r="I202" s="156"/>
      <c r="J202" s="156"/>
      <c r="K202" s="156"/>
      <c r="L202" s="156"/>
      <c r="M202" s="156"/>
      <c r="N202" s="156"/>
      <c r="O202" s="156"/>
      <c r="P202" s="156"/>
      <c r="Q202" s="156"/>
      <c r="R202" s="156"/>
      <c r="S202" s="156"/>
      <c r="T202" s="156"/>
      <c r="U202" s="156"/>
      <c r="V202" s="156"/>
      <c r="W202" s="156"/>
      <c r="X202" s="156"/>
      <c r="Y202" s="156"/>
      <c r="Z202" s="156"/>
      <c r="AA202" s="156"/>
    </row>
    <row r="203" spans="1:27">
      <c r="A203" s="156"/>
      <c r="B203" s="156"/>
      <c r="C203" s="258"/>
      <c r="D203" s="262">
        <v>2020</v>
      </c>
      <c r="E203" s="79">
        <v>7.9000000000000008E-3</v>
      </c>
      <c r="F203" s="80">
        <v>1.1999999999999999E-3</v>
      </c>
      <c r="G203" s="156"/>
      <c r="H203" s="156"/>
      <c r="I203" s="156"/>
      <c r="J203" s="156"/>
      <c r="K203" s="156"/>
      <c r="L203" s="156"/>
      <c r="M203" s="156"/>
      <c r="N203" s="156"/>
      <c r="O203" s="156"/>
      <c r="P203" s="156"/>
      <c r="Q203" s="156"/>
      <c r="R203" s="156"/>
      <c r="S203" s="156"/>
      <c r="T203" s="156"/>
      <c r="U203" s="156"/>
      <c r="V203" s="156"/>
      <c r="W203" s="156"/>
      <c r="X203" s="156"/>
      <c r="Y203" s="156"/>
      <c r="Z203" s="156"/>
      <c r="AA203" s="156"/>
    </row>
    <row r="204" spans="1:27">
      <c r="A204" s="156"/>
      <c r="B204" s="156"/>
      <c r="C204" s="258"/>
      <c r="D204" s="262">
        <v>2021</v>
      </c>
      <c r="E204" s="79">
        <v>7.9000000000000008E-3</v>
      </c>
      <c r="F204" s="80">
        <v>1.1999999999999999E-3</v>
      </c>
      <c r="G204" s="156"/>
      <c r="H204" s="156"/>
      <c r="I204" s="156"/>
      <c r="J204" s="156"/>
      <c r="K204" s="156"/>
      <c r="L204" s="156"/>
      <c r="M204" s="156"/>
      <c r="N204" s="156"/>
      <c r="O204" s="156"/>
      <c r="P204" s="156"/>
      <c r="Q204" s="156"/>
      <c r="R204" s="156"/>
      <c r="S204" s="156"/>
      <c r="T204" s="156"/>
      <c r="U204" s="156"/>
      <c r="V204" s="156"/>
      <c r="W204" s="156"/>
      <c r="X204" s="156"/>
      <c r="Y204" s="156"/>
      <c r="Z204" s="156"/>
      <c r="AA204" s="156"/>
    </row>
    <row r="205" spans="1:27" ht="13.5" thickBot="1">
      <c r="A205" s="156"/>
      <c r="B205" s="156"/>
      <c r="C205" s="261"/>
      <c r="D205" s="262">
        <v>2022</v>
      </c>
      <c r="E205" s="81">
        <v>7.9000000000000008E-3</v>
      </c>
      <c r="F205" s="82">
        <v>1.1999999999999999E-3</v>
      </c>
      <c r="G205" s="156"/>
      <c r="H205" s="156"/>
      <c r="I205" s="156"/>
      <c r="J205" s="156"/>
      <c r="K205" s="156"/>
      <c r="L205" s="156"/>
      <c r="M205" s="156"/>
      <c r="N205" s="156"/>
      <c r="O205" s="156"/>
      <c r="P205" s="156"/>
      <c r="Q205" s="156"/>
      <c r="R205" s="156"/>
      <c r="S205" s="156"/>
      <c r="T205" s="156"/>
      <c r="U205" s="156"/>
      <c r="V205" s="156"/>
      <c r="W205" s="156"/>
      <c r="X205" s="156"/>
      <c r="Y205" s="156"/>
      <c r="Z205" s="156"/>
      <c r="AA205" s="156"/>
    </row>
    <row r="206" spans="1:27">
      <c r="A206" s="156"/>
      <c r="B206" s="156"/>
      <c r="C206" s="256" t="s">
        <v>273</v>
      </c>
      <c r="D206" s="257" t="s">
        <v>274</v>
      </c>
      <c r="E206" s="73">
        <v>0.46039999999999998</v>
      </c>
      <c r="F206" s="74">
        <v>4.9700000000000001E-2</v>
      </c>
      <c r="G206" s="156"/>
      <c r="H206" s="156"/>
      <c r="I206" s="156"/>
      <c r="J206" s="156"/>
      <c r="K206" s="156"/>
      <c r="L206" s="156"/>
      <c r="M206" s="156"/>
      <c r="N206" s="156"/>
      <c r="O206" s="156"/>
      <c r="P206" s="156"/>
      <c r="Q206" s="156"/>
      <c r="R206" s="156"/>
      <c r="S206" s="156"/>
      <c r="T206" s="156"/>
      <c r="U206" s="156"/>
      <c r="V206" s="156"/>
      <c r="W206" s="156"/>
      <c r="X206" s="156"/>
      <c r="Y206" s="156"/>
      <c r="Z206" s="156"/>
      <c r="AA206" s="156"/>
    </row>
    <row r="207" spans="1:27">
      <c r="A207" s="156"/>
      <c r="B207" s="156"/>
      <c r="C207" s="258"/>
      <c r="D207" s="260" t="s">
        <v>275</v>
      </c>
      <c r="E207" s="77">
        <v>0.44919999999999999</v>
      </c>
      <c r="F207" s="78">
        <v>5.3800000000000001E-2</v>
      </c>
      <c r="G207" s="156"/>
      <c r="H207" s="156"/>
      <c r="I207" s="156"/>
      <c r="J207" s="156"/>
      <c r="K207" s="156"/>
      <c r="L207" s="156"/>
      <c r="M207" s="156"/>
      <c r="N207" s="156"/>
      <c r="O207" s="156"/>
      <c r="P207" s="156"/>
      <c r="Q207" s="156"/>
      <c r="R207" s="156"/>
      <c r="S207" s="156"/>
      <c r="T207" s="156"/>
      <c r="U207" s="156"/>
      <c r="V207" s="156"/>
      <c r="W207" s="156"/>
      <c r="X207" s="156"/>
      <c r="Y207" s="156"/>
      <c r="Z207" s="156"/>
      <c r="AA207" s="156"/>
    </row>
    <row r="208" spans="1:27">
      <c r="A208" s="156"/>
      <c r="B208" s="156"/>
      <c r="C208" s="258"/>
      <c r="D208" s="260" t="s">
        <v>276</v>
      </c>
      <c r="E208" s="77">
        <v>0.40899999999999997</v>
      </c>
      <c r="F208" s="78">
        <v>5.1499999999999997E-2</v>
      </c>
      <c r="G208" s="156"/>
      <c r="H208" s="156"/>
      <c r="I208" s="156"/>
      <c r="J208" s="156"/>
      <c r="K208" s="156"/>
      <c r="L208" s="156"/>
      <c r="M208" s="156"/>
      <c r="N208" s="156"/>
      <c r="O208" s="156"/>
      <c r="P208" s="156"/>
      <c r="Q208" s="156"/>
      <c r="R208" s="156"/>
      <c r="S208" s="156"/>
      <c r="T208" s="156"/>
      <c r="U208" s="156"/>
      <c r="V208" s="156"/>
      <c r="W208" s="156"/>
      <c r="X208" s="156"/>
      <c r="Y208" s="156"/>
      <c r="Z208" s="156"/>
      <c r="AA208" s="156"/>
    </row>
    <row r="209" spans="1:27">
      <c r="A209" s="156"/>
      <c r="B209" s="156"/>
      <c r="C209" s="258"/>
      <c r="D209" s="260">
        <v>1987</v>
      </c>
      <c r="E209" s="77">
        <v>0.36749999999999999</v>
      </c>
      <c r="F209" s="78">
        <v>8.4900000000000003E-2</v>
      </c>
      <c r="G209" s="156"/>
      <c r="H209" s="156"/>
      <c r="I209" s="156"/>
      <c r="J209" s="156"/>
      <c r="K209" s="156"/>
      <c r="L209" s="156"/>
      <c r="M209" s="156"/>
      <c r="N209" s="156"/>
      <c r="O209" s="156"/>
      <c r="P209" s="156"/>
      <c r="Q209" s="156"/>
      <c r="R209" s="156"/>
      <c r="S209" s="156"/>
      <c r="T209" s="156"/>
      <c r="U209" s="156"/>
      <c r="V209" s="156"/>
      <c r="W209" s="156"/>
      <c r="X209" s="156"/>
      <c r="Y209" s="156"/>
      <c r="Z209" s="156"/>
      <c r="AA209" s="156"/>
    </row>
    <row r="210" spans="1:27">
      <c r="A210" s="156"/>
      <c r="B210" s="156"/>
      <c r="C210" s="258"/>
      <c r="D210" s="260" t="s">
        <v>277</v>
      </c>
      <c r="E210" s="77">
        <v>0.34920000000000001</v>
      </c>
      <c r="F210" s="78">
        <v>9.3299999999999994E-2</v>
      </c>
      <c r="G210" s="156"/>
      <c r="H210" s="156"/>
      <c r="I210" s="156"/>
      <c r="J210" s="156"/>
      <c r="K210" s="156"/>
      <c r="L210" s="156"/>
      <c r="M210" s="156"/>
      <c r="N210" s="156"/>
      <c r="O210" s="156"/>
      <c r="P210" s="156"/>
      <c r="Q210" s="156"/>
      <c r="R210" s="156"/>
      <c r="S210" s="156"/>
      <c r="T210" s="156"/>
      <c r="U210" s="156"/>
      <c r="V210" s="156"/>
      <c r="W210" s="156"/>
      <c r="X210" s="156"/>
      <c r="Y210" s="156"/>
      <c r="Z210" s="156"/>
      <c r="AA210" s="156"/>
    </row>
    <row r="211" spans="1:27">
      <c r="A211" s="156"/>
      <c r="B211" s="156"/>
      <c r="C211" s="258"/>
      <c r="D211" s="260" t="s">
        <v>278</v>
      </c>
      <c r="E211" s="77">
        <v>0.3246</v>
      </c>
      <c r="F211" s="78">
        <v>0.1142</v>
      </c>
      <c r="G211" s="156"/>
      <c r="H211" s="156"/>
      <c r="I211" s="156"/>
      <c r="J211" s="156"/>
      <c r="K211" s="156"/>
      <c r="L211" s="156"/>
      <c r="M211" s="156"/>
      <c r="N211" s="156"/>
      <c r="O211" s="156"/>
      <c r="P211" s="156"/>
      <c r="Q211" s="156"/>
      <c r="R211" s="156"/>
      <c r="S211" s="156"/>
      <c r="T211" s="156"/>
      <c r="U211" s="156"/>
      <c r="V211" s="156"/>
      <c r="W211" s="156"/>
      <c r="X211" s="156"/>
      <c r="Y211" s="156"/>
      <c r="Z211" s="156"/>
      <c r="AA211" s="156"/>
    </row>
    <row r="212" spans="1:27">
      <c r="A212" s="156"/>
      <c r="B212" s="156"/>
      <c r="C212" s="258"/>
      <c r="D212" s="260">
        <v>1996</v>
      </c>
      <c r="E212" s="77">
        <v>0.1278</v>
      </c>
      <c r="F212" s="78">
        <v>0.16800000000000001</v>
      </c>
      <c r="G212" s="156"/>
      <c r="H212" s="156"/>
      <c r="I212" s="156"/>
      <c r="J212" s="156"/>
      <c r="K212" s="156"/>
      <c r="L212" s="156"/>
      <c r="M212" s="156"/>
      <c r="N212" s="156"/>
      <c r="O212" s="156"/>
      <c r="P212" s="156"/>
      <c r="Q212" s="156"/>
      <c r="R212" s="156"/>
      <c r="S212" s="156"/>
      <c r="T212" s="156"/>
      <c r="U212" s="156"/>
      <c r="V212" s="156"/>
      <c r="W212" s="156"/>
      <c r="X212" s="156"/>
      <c r="Y212" s="156"/>
      <c r="Z212" s="156"/>
      <c r="AA212" s="156"/>
    </row>
    <row r="213" spans="1:27">
      <c r="A213" s="156"/>
      <c r="B213" s="156"/>
      <c r="C213" s="258"/>
      <c r="D213" s="260">
        <v>1997</v>
      </c>
      <c r="E213" s="77">
        <v>9.2399999999999996E-2</v>
      </c>
      <c r="F213" s="78">
        <v>0.1726</v>
      </c>
      <c r="G213" s="156"/>
      <c r="H213" s="156"/>
      <c r="I213" s="156"/>
      <c r="J213" s="156"/>
      <c r="K213" s="156"/>
      <c r="L213" s="156"/>
      <c r="M213" s="156"/>
      <c r="N213" s="156"/>
      <c r="O213" s="156"/>
      <c r="P213" s="156"/>
      <c r="Q213" s="156"/>
      <c r="R213" s="156"/>
      <c r="S213" s="156"/>
      <c r="T213" s="156"/>
      <c r="U213" s="156"/>
      <c r="V213" s="156"/>
      <c r="W213" s="156"/>
      <c r="X213" s="156"/>
      <c r="Y213" s="156"/>
      <c r="Z213" s="156"/>
      <c r="AA213" s="156"/>
    </row>
    <row r="214" spans="1:27">
      <c r="A214" s="156"/>
      <c r="B214" s="156"/>
      <c r="C214" s="258"/>
      <c r="D214" s="260">
        <v>1998</v>
      </c>
      <c r="E214" s="77">
        <v>6.5500000000000003E-2</v>
      </c>
      <c r="F214" s="78">
        <v>0.17499999999999999</v>
      </c>
      <c r="G214" s="156"/>
      <c r="H214" s="156"/>
      <c r="I214" s="156"/>
      <c r="J214" s="156"/>
      <c r="K214" s="156"/>
      <c r="L214" s="156"/>
      <c r="M214" s="156"/>
      <c r="N214" s="156"/>
      <c r="O214" s="156"/>
      <c r="P214" s="156"/>
      <c r="Q214" s="156"/>
      <c r="R214" s="156"/>
      <c r="S214" s="156"/>
      <c r="T214" s="156"/>
      <c r="U214" s="156"/>
      <c r="V214" s="156"/>
      <c r="W214" s="156"/>
      <c r="X214" s="156"/>
      <c r="Y214" s="156"/>
      <c r="Z214" s="156"/>
      <c r="AA214" s="156"/>
    </row>
    <row r="215" spans="1:27">
      <c r="A215" s="156"/>
      <c r="B215" s="156"/>
      <c r="C215" s="258"/>
      <c r="D215" s="260">
        <v>1999</v>
      </c>
      <c r="E215" s="77">
        <v>6.4799999999999996E-2</v>
      </c>
      <c r="F215" s="78">
        <v>0.1724</v>
      </c>
      <c r="G215" s="156"/>
      <c r="H215" s="156"/>
      <c r="I215" s="156"/>
      <c r="J215" s="156"/>
      <c r="K215" s="156"/>
      <c r="L215" s="156"/>
      <c r="M215" s="156"/>
      <c r="N215" s="156"/>
      <c r="O215" s="156"/>
      <c r="P215" s="156"/>
      <c r="Q215" s="156"/>
      <c r="R215" s="156"/>
      <c r="S215" s="156"/>
      <c r="T215" s="156"/>
      <c r="U215" s="156"/>
      <c r="V215" s="156"/>
      <c r="W215" s="156"/>
      <c r="X215" s="156"/>
      <c r="Y215" s="156"/>
      <c r="Z215" s="156"/>
      <c r="AA215" s="156"/>
    </row>
    <row r="216" spans="1:27">
      <c r="A216" s="156"/>
      <c r="B216" s="156"/>
      <c r="C216" s="258"/>
      <c r="D216" s="260">
        <v>2000</v>
      </c>
      <c r="E216" s="77">
        <v>6.3E-2</v>
      </c>
      <c r="F216" s="78">
        <v>0.16600000000000001</v>
      </c>
      <c r="G216" s="156"/>
      <c r="H216" s="156"/>
      <c r="I216" s="156"/>
      <c r="J216" s="156"/>
      <c r="K216" s="156"/>
      <c r="L216" s="156"/>
      <c r="M216" s="156"/>
      <c r="N216" s="156"/>
      <c r="O216" s="156"/>
      <c r="P216" s="156"/>
      <c r="Q216" s="156"/>
      <c r="R216" s="156"/>
      <c r="S216" s="156"/>
      <c r="T216" s="156"/>
      <c r="U216" s="156"/>
      <c r="V216" s="156"/>
      <c r="W216" s="156"/>
      <c r="X216" s="156"/>
      <c r="Y216" s="156"/>
      <c r="Z216" s="156"/>
      <c r="AA216" s="156"/>
    </row>
    <row r="217" spans="1:27">
      <c r="A217" s="156"/>
      <c r="B217" s="156"/>
      <c r="C217" s="258"/>
      <c r="D217" s="260">
        <v>2001</v>
      </c>
      <c r="E217" s="77">
        <v>5.7700000000000001E-2</v>
      </c>
      <c r="F217" s="78">
        <v>0.14680000000000001</v>
      </c>
      <c r="G217" s="156"/>
      <c r="H217" s="156"/>
      <c r="I217" s="156"/>
      <c r="J217" s="156"/>
      <c r="K217" s="156"/>
      <c r="L217" s="156"/>
      <c r="M217" s="156"/>
      <c r="N217" s="156"/>
      <c r="O217" s="156"/>
      <c r="P217" s="156"/>
      <c r="Q217" s="156"/>
      <c r="R217" s="156"/>
      <c r="S217" s="156"/>
      <c r="T217" s="156"/>
      <c r="U217" s="156"/>
      <c r="V217" s="156"/>
      <c r="W217" s="156"/>
      <c r="X217" s="156"/>
      <c r="Y217" s="156"/>
      <c r="Z217" s="156"/>
      <c r="AA217" s="156"/>
    </row>
    <row r="218" spans="1:27">
      <c r="A218" s="156"/>
      <c r="B218" s="156"/>
      <c r="C218" s="258"/>
      <c r="D218" s="260">
        <v>2002</v>
      </c>
      <c r="E218" s="77">
        <v>6.3399999999999998E-2</v>
      </c>
      <c r="F218" s="78">
        <v>0.1673</v>
      </c>
      <c r="G218" s="156"/>
      <c r="H218" s="156"/>
      <c r="I218" s="156"/>
      <c r="J218" s="156"/>
      <c r="K218" s="156"/>
      <c r="L218" s="156"/>
      <c r="M218" s="156"/>
      <c r="N218" s="156"/>
      <c r="O218" s="156"/>
      <c r="P218" s="156"/>
      <c r="Q218" s="156"/>
      <c r="R218" s="156"/>
      <c r="S218" s="156"/>
      <c r="T218" s="156"/>
      <c r="U218" s="156"/>
      <c r="V218" s="156"/>
      <c r="W218" s="156"/>
      <c r="X218" s="156"/>
      <c r="Y218" s="156"/>
      <c r="Z218" s="156"/>
      <c r="AA218" s="156"/>
    </row>
    <row r="219" spans="1:27">
      <c r="A219" s="156"/>
      <c r="B219" s="156"/>
      <c r="C219" s="258"/>
      <c r="D219" s="260">
        <v>2003</v>
      </c>
      <c r="E219" s="77">
        <v>6.0199999999999997E-2</v>
      </c>
      <c r="F219" s="78">
        <v>0.15529999999999999</v>
      </c>
      <c r="G219" s="156"/>
      <c r="H219" s="156"/>
      <c r="I219" s="156"/>
      <c r="J219" s="156"/>
      <c r="K219" s="156"/>
      <c r="L219" s="156"/>
      <c r="M219" s="156"/>
      <c r="N219" s="156"/>
      <c r="O219" s="156"/>
      <c r="P219" s="156"/>
      <c r="Q219" s="156"/>
      <c r="R219" s="156"/>
      <c r="S219" s="156"/>
      <c r="T219" s="156"/>
      <c r="U219" s="156"/>
      <c r="V219" s="156"/>
      <c r="W219" s="156"/>
      <c r="X219" s="156"/>
      <c r="Y219" s="156"/>
      <c r="Z219" s="156"/>
      <c r="AA219" s="156"/>
    </row>
    <row r="220" spans="1:27">
      <c r="A220" s="156"/>
      <c r="B220" s="156"/>
      <c r="C220" s="258"/>
      <c r="D220" s="260">
        <v>2004</v>
      </c>
      <c r="E220" s="77">
        <v>2.98E-2</v>
      </c>
      <c r="F220" s="78">
        <v>1.6400000000000001E-2</v>
      </c>
      <c r="G220" s="156"/>
      <c r="H220" s="156"/>
      <c r="I220" s="156"/>
      <c r="J220" s="156"/>
      <c r="K220" s="156"/>
      <c r="L220" s="156"/>
      <c r="M220" s="156"/>
      <c r="N220" s="156"/>
      <c r="O220" s="156"/>
      <c r="P220" s="156"/>
      <c r="Q220" s="156"/>
      <c r="R220" s="156"/>
      <c r="S220" s="156"/>
      <c r="T220" s="156"/>
      <c r="U220" s="156"/>
      <c r="V220" s="156"/>
      <c r="W220" s="156"/>
      <c r="X220" s="156"/>
      <c r="Y220" s="156"/>
      <c r="Z220" s="156"/>
      <c r="AA220" s="156"/>
    </row>
    <row r="221" spans="1:27">
      <c r="A221" s="156"/>
      <c r="B221" s="156"/>
      <c r="C221" s="258"/>
      <c r="D221" s="260">
        <v>2005</v>
      </c>
      <c r="E221" s="77">
        <v>2.9700000000000001E-2</v>
      </c>
      <c r="F221" s="78">
        <v>8.3000000000000001E-3</v>
      </c>
      <c r="G221" s="156"/>
      <c r="H221" s="156"/>
      <c r="I221" s="156"/>
      <c r="J221" s="156"/>
      <c r="K221" s="156"/>
      <c r="L221" s="156"/>
      <c r="M221" s="156"/>
      <c r="N221" s="156"/>
      <c r="O221" s="156"/>
      <c r="P221" s="156"/>
      <c r="Q221" s="156"/>
      <c r="R221" s="156"/>
      <c r="S221" s="156"/>
      <c r="T221" s="156"/>
      <c r="U221" s="156"/>
      <c r="V221" s="156"/>
      <c r="W221" s="156"/>
      <c r="X221" s="156"/>
      <c r="Y221" s="156"/>
      <c r="Z221" s="156"/>
      <c r="AA221" s="156"/>
    </row>
    <row r="222" spans="1:27">
      <c r="A222" s="156"/>
      <c r="B222" s="156"/>
      <c r="C222" s="258"/>
      <c r="D222" s="260">
        <v>2006</v>
      </c>
      <c r="E222" s="77">
        <v>2.9899999999999999E-2</v>
      </c>
      <c r="F222" s="78">
        <v>2.41E-2</v>
      </c>
      <c r="G222" s="156"/>
      <c r="H222" s="156"/>
      <c r="I222" s="156"/>
      <c r="J222" s="156"/>
      <c r="K222" s="156"/>
      <c r="L222" s="156"/>
      <c r="M222" s="156"/>
      <c r="N222" s="156"/>
      <c r="O222" s="156"/>
      <c r="P222" s="156"/>
      <c r="Q222" s="156"/>
      <c r="R222" s="156"/>
      <c r="S222" s="156"/>
      <c r="T222" s="156"/>
      <c r="U222" s="156"/>
      <c r="V222" s="156"/>
      <c r="W222" s="156"/>
      <c r="X222" s="156"/>
      <c r="Y222" s="156"/>
      <c r="Z222" s="156"/>
      <c r="AA222" s="156"/>
    </row>
    <row r="223" spans="1:27">
      <c r="A223" s="156"/>
      <c r="B223" s="156"/>
      <c r="C223" s="258"/>
      <c r="D223" s="260">
        <v>2007</v>
      </c>
      <c r="E223" s="77">
        <v>3.2199999999999999E-2</v>
      </c>
      <c r="F223" s="78">
        <v>1.5E-3</v>
      </c>
      <c r="G223" s="156"/>
      <c r="H223" s="156"/>
      <c r="I223" s="156"/>
      <c r="J223" s="156"/>
      <c r="K223" s="156"/>
      <c r="L223" s="156"/>
      <c r="M223" s="156"/>
      <c r="N223" s="156"/>
      <c r="O223" s="156"/>
      <c r="P223" s="156"/>
      <c r="Q223" s="156"/>
      <c r="R223" s="156"/>
      <c r="S223" s="156"/>
      <c r="T223" s="156"/>
      <c r="U223" s="156"/>
      <c r="V223" s="156"/>
      <c r="W223" s="156"/>
      <c r="X223" s="156"/>
      <c r="Y223" s="156"/>
      <c r="Z223" s="156"/>
      <c r="AA223" s="156"/>
    </row>
    <row r="224" spans="1:27">
      <c r="A224" s="156"/>
      <c r="B224" s="156"/>
      <c r="C224" s="258"/>
      <c r="D224" s="260">
        <v>2008</v>
      </c>
      <c r="E224" s="79">
        <v>3.4000000000000002E-2</v>
      </c>
      <c r="F224" s="80">
        <v>1.5E-3</v>
      </c>
      <c r="G224" s="156"/>
      <c r="H224" s="156"/>
      <c r="I224" s="156"/>
      <c r="J224" s="156"/>
      <c r="K224" s="156"/>
      <c r="L224" s="156"/>
      <c r="M224" s="156"/>
      <c r="N224" s="156"/>
      <c r="O224" s="156"/>
      <c r="P224" s="156"/>
      <c r="Q224" s="156"/>
      <c r="R224" s="156"/>
      <c r="S224" s="156"/>
      <c r="T224" s="156"/>
      <c r="U224" s="156"/>
      <c r="V224" s="156"/>
      <c r="W224" s="156"/>
      <c r="X224" s="156"/>
      <c r="Y224" s="156"/>
      <c r="Z224" s="156"/>
      <c r="AA224" s="156"/>
    </row>
    <row r="225" spans="1:27">
      <c r="A225" s="156"/>
      <c r="B225" s="156"/>
      <c r="C225" s="258"/>
      <c r="D225" s="260">
        <v>2009</v>
      </c>
      <c r="E225" s="79">
        <v>3.39E-2</v>
      </c>
      <c r="F225" s="80">
        <v>1.5E-3</v>
      </c>
      <c r="G225" s="156"/>
      <c r="H225" s="156"/>
      <c r="I225" s="156"/>
      <c r="J225" s="156"/>
      <c r="K225" s="156"/>
      <c r="L225" s="156"/>
      <c r="M225" s="156"/>
      <c r="N225" s="156"/>
      <c r="O225" s="156"/>
      <c r="P225" s="156"/>
      <c r="Q225" s="156"/>
      <c r="R225" s="156"/>
      <c r="S225" s="156"/>
      <c r="T225" s="156"/>
      <c r="U225" s="156"/>
      <c r="V225" s="156"/>
      <c r="W225" s="156"/>
      <c r="X225" s="156"/>
      <c r="Y225" s="156"/>
      <c r="Z225" s="156"/>
      <c r="AA225" s="156"/>
    </row>
    <row r="226" spans="1:27">
      <c r="A226" s="156"/>
      <c r="B226" s="156"/>
      <c r="C226" s="258"/>
      <c r="D226" s="260">
        <v>2010</v>
      </c>
      <c r="E226" s="79">
        <v>3.2000000000000001E-2</v>
      </c>
      <c r="F226" s="80">
        <v>1.5E-3</v>
      </c>
      <c r="G226" s="156"/>
      <c r="H226" s="156"/>
      <c r="I226" s="156"/>
      <c r="J226" s="156"/>
      <c r="K226" s="156"/>
      <c r="L226" s="156"/>
      <c r="M226" s="156"/>
      <c r="N226" s="156"/>
      <c r="O226" s="156"/>
      <c r="P226" s="156"/>
      <c r="Q226" s="156"/>
      <c r="R226" s="156"/>
      <c r="S226" s="156"/>
      <c r="T226" s="156"/>
      <c r="U226" s="156"/>
      <c r="V226" s="156"/>
      <c r="W226" s="156"/>
      <c r="X226" s="156"/>
      <c r="Y226" s="156"/>
      <c r="Z226" s="156"/>
      <c r="AA226" s="156"/>
    </row>
    <row r="227" spans="1:27">
      <c r="A227" s="156"/>
      <c r="B227" s="156"/>
      <c r="C227" s="258"/>
      <c r="D227" s="260">
        <v>2011</v>
      </c>
      <c r="E227" s="79">
        <v>3.04E-2</v>
      </c>
      <c r="F227" s="80">
        <v>1.5E-3</v>
      </c>
      <c r="G227" s="156"/>
      <c r="H227" s="156"/>
      <c r="I227" s="156"/>
      <c r="J227" s="156"/>
      <c r="K227" s="156"/>
      <c r="L227" s="156"/>
      <c r="M227" s="156"/>
      <c r="N227" s="156"/>
      <c r="O227" s="156"/>
      <c r="P227" s="156"/>
      <c r="Q227" s="156"/>
      <c r="R227" s="156"/>
      <c r="S227" s="156"/>
      <c r="T227" s="156"/>
      <c r="U227" s="156"/>
      <c r="V227" s="156"/>
      <c r="W227" s="156"/>
      <c r="X227" s="156"/>
      <c r="Y227" s="156"/>
      <c r="Z227" s="156"/>
      <c r="AA227" s="156"/>
    </row>
    <row r="228" spans="1:27">
      <c r="A228" s="156"/>
      <c r="B228" s="156"/>
      <c r="C228" s="258"/>
      <c r="D228" s="260">
        <v>2012</v>
      </c>
      <c r="E228" s="79">
        <v>3.1300000000000001E-2</v>
      </c>
      <c r="F228" s="80">
        <v>1.5E-3</v>
      </c>
      <c r="G228" s="156"/>
      <c r="H228" s="156"/>
      <c r="I228" s="156"/>
      <c r="J228" s="156"/>
      <c r="K228" s="156"/>
      <c r="L228" s="156"/>
      <c r="M228" s="156"/>
      <c r="N228" s="156"/>
      <c r="O228" s="156"/>
      <c r="P228" s="156"/>
      <c r="Q228" s="156"/>
      <c r="R228" s="156"/>
      <c r="S228" s="156"/>
      <c r="T228" s="156"/>
      <c r="U228" s="156"/>
      <c r="V228" s="156"/>
      <c r="W228" s="156"/>
      <c r="X228" s="156"/>
      <c r="Y228" s="156"/>
      <c r="Z228" s="156"/>
      <c r="AA228" s="156"/>
    </row>
    <row r="229" spans="1:27">
      <c r="A229" s="156"/>
      <c r="B229" s="156"/>
      <c r="C229" s="258"/>
      <c r="D229" s="260">
        <v>2013</v>
      </c>
      <c r="E229" s="79">
        <v>3.1300000000000001E-2</v>
      </c>
      <c r="F229" s="80">
        <v>1.5E-3</v>
      </c>
      <c r="G229" s="156"/>
      <c r="H229" s="156"/>
      <c r="I229" s="156"/>
      <c r="J229" s="156"/>
      <c r="K229" s="156"/>
      <c r="L229" s="156"/>
      <c r="M229" s="156"/>
      <c r="N229" s="156"/>
      <c r="O229" s="156"/>
      <c r="P229" s="156"/>
      <c r="Q229" s="156"/>
      <c r="R229" s="156"/>
      <c r="S229" s="156"/>
      <c r="T229" s="156"/>
      <c r="U229" s="156"/>
      <c r="V229" s="156"/>
      <c r="W229" s="156"/>
      <c r="X229" s="156"/>
      <c r="Y229" s="156"/>
      <c r="Z229" s="156"/>
      <c r="AA229" s="156"/>
    </row>
    <row r="230" spans="1:27">
      <c r="A230" s="156"/>
      <c r="B230" s="156"/>
      <c r="C230" s="258"/>
      <c r="D230" s="260">
        <v>2014</v>
      </c>
      <c r="E230" s="79">
        <v>3.15E-2</v>
      </c>
      <c r="F230" s="80">
        <v>1.5E-3</v>
      </c>
      <c r="G230" s="156"/>
      <c r="H230" s="156"/>
      <c r="I230" s="156"/>
      <c r="J230" s="156"/>
      <c r="K230" s="156"/>
      <c r="L230" s="156"/>
      <c r="M230" s="156"/>
      <c r="N230" s="156"/>
      <c r="O230" s="156"/>
      <c r="P230" s="156"/>
      <c r="Q230" s="156"/>
      <c r="R230" s="156"/>
      <c r="S230" s="156"/>
      <c r="T230" s="156"/>
      <c r="U230" s="156"/>
      <c r="V230" s="156"/>
      <c r="W230" s="156"/>
      <c r="X230" s="156"/>
      <c r="Y230" s="156"/>
      <c r="Z230" s="156"/>
      <c r="AA230" s="156"/>
    </row>
    <row r="231" spans="1:27">
      <c r="A231" s="156"/>
      <c r="B231" s="156"/>
      <c r="C231" s="258"/>
      <c r="D231" s="260">
        <v>2015</v>
      </c>
      <c r="E231" s="79">
        <v>3.32E-2</v>
      </c>
      <c r="F231" s="80">
        <v>2.0999999999999999E-3</v>
      </c>
      <c r="G231" s="156"/>
      <c r="H231" s="156"/>
      <c r="I231" s="156"/>
      <c r="J231" s="156"/>
      <c r="K231" s="156"/>
      <c r="L231" s="156"/>
      <c r="M231" s="156"/>
      <c r="N231" s="156"/>
      <c r="O231" s="156"/>
      <c r="P231" s="156"/>
      <c r="Q231" s="156"/>
      <c r="R231" s="156"/>
      <c r="S231" s="156"/>
      <c r="T231" s="156"/>
      <c r="U231" s="156"/>
      <c r="V231" s="156"/>
      <c r="W231" s="156"/>
      <c r="X231" s="156"/>
      <c r="Y231" s="156"/>
      <c r="Z231" s="156"/>
      <c r="AA231" s="156"/>
    </row>
    <row r="232" spans="1:27">
      <c r="A232" s="156"/>
      <c r="B232" s="156"/>
      <c r="C232" s="258"/>
      <c r="D232" s="260">
        <v>2016</v>
      </c>
      <c r="E232" s="79">
        <v>3.2099999999999997E-2</v>
      </c>
      <c r="F232" s="80">
        <v>6.1000000000000004E-3</v>
      </c>
      <c r="G232" s="156"/>
      <c r="H232" s="156"/>
      <c r="I232" s="156"/>
      <c r="J232" s="156"/>
      <c r="K232" s="156"/>
      <c r="L232" s="156"/>
      <c r="M232" s="156"/>
      <c r="N232" s="156"/>
      <c r="O232" s="156"/>
      <c r="P232" s="156"/>
      <c r="Q232" s="156"/>
      <c r="R232" s="156"/>
      <c r="S232" s="156"/>
      <c r="T232" s="156"/>
      <c r="U232" s="156"/>
      <c r="V232" s="156"/>
      <c r="W232" s="156"/>
      <c r="X232" s="156"/>
      <c r="Y232" s="156"/>
      <c r="Z232" s="156"/>
      <c r="AA232" s="156"/>
    </row>
    <row r="233" spans="1:27">
      <c r="A233" s="156"/>
      <c r="B233" s="156"/>
      <c r="C233" s="258"/>
      <c r="D233" s="260">
        <v>2017</v>
      </c>
      <c r="E233" s="79">
        <v>3.2899999999999999E-2</v>
      </c>
      <c r="F233" s="80">
        <v>8.3999999999999995E-3</v>
      </c>
      <c r="G233" s="156"/>
      <c r="H233" s="156"/>
      <c r="I233" s="156"/>
      <c r="J233" s="156"/>
      <c r="K233" s="156"/>
      <c r="L233" s="156"/>
      <c r="M233" s="156"/>
      <c r="N233" s="156"/>
      <c r="O233" s="156"/>
      <c r="P233" s="156"/>
      <c r="Q233" s="156"/>
      <c r="R233" s="156"/>
      <c r="S233" s="156"/>
      <c r="T233" s="156"/>
      <c r="U233" s="156"/>
      <c r="V233" s="156"/>
      <c r="W233" s="156"/>
      <c r="X233" s="156"/>
      <c r="Y233" s="156"/>
      <c r="Z233" s="156"/>
      <c r="AA233" s="156"/>
    </row>
    <row r="234" spans="1:27">
      <c r="A234" s="156"/>
      <c r="B234" s="156"/>
      <c r="C234" s="258"/>
      <c r="D234" s="260">
        <v>2018</v>
      </c>
      <c r="E234" s="79">
        <v>3.2599999999999997E-2</v>
      </c>
      <c r="F234" s="80">
        <v>8.2000000000000007E-3</v>
      </c>
      <c r="G234" s="156"/>
      <c r="H234" s="156"/>
      <c r="I234" s="156"/>
      <c r="J234" s="156"/>
      <c r="K234" s="156"/>
      <c r="L234" s="156"/>
      <c r="M234" s="156"/>
      <c r="N234" s="156"/>
      <c r="O234" s="156"/>
      <c r="P234" s="156"/>
      <c r="Q234" s="156"/>
      <c r="R234" s="156"/>
      <c r="S234" s="156"/>
      <c r="T234" s="156"/>
      <c r="U234" s="156"/>
      <c r="V234" s="156"/>
      <c r="W234" s="156"/>
      <c r="X234" s="156"/>
      <c r="Y234" s="156"/>
      <c r="Z234" s="156"/>
      <c r="AA234" s="156"/>
    </row>
    <row r="235" spans="1:27">
      <c r="A235" s="156"/>
      <c r="B235" s="156"/>
      <c r="C235" s="258"/>
      <c r="D235" s="262">
        <v>2019</v>
      </c>
      <c r="E235" s="79">
        <v>3.3000000000000002E-2</v>
      </c>
      <c r="F235" s="80">
        <v>9.1000000000000004E-3</v>
      </c>
      <c r="G235" s="156"/>
      <c r="H235" s="156"/>
      <c r="I235" s="156"/>
      <c r="J235" s="156"/>
      <c r="K235" s="156"/>
      <c r="L235" s="156"/>
      <c r="M235" s="156"/>
      <c r="N235" s="156"/>
      <c r="O235" s="156"/>
      <c r="P235" s="156"/>
      <c r="Q235" s="156"/>
      <c r="R235" s="156"/>
      <c r="S235" s="156"/>
      <c r="T235" s="156"/>
      <c r="U235" s="156"/>
      <c r="V235" s="156"/>
      <c r="W235" s="156"/>
      <c r="X235" s="156"/>
      <c r="Y235" s="156"/>
      <c r="Z235" s="156"/>
      <c r="AA235" s="156"/>
    </row>
    <row r="236" spans="1:27">
      <c r="A236" s="156"/>
      <c r="B236" s="156"/>
      <c r="C236" s="258"/>
      <c r="D236" s="262">
        <v>2020</v>
      </c>
      <c r="E236" s="79">
        <v>3.32E-2</v>
      </c>
      <c r="F236" s="80">
        <v>0.01</v>
      </c>
      <c r="G236" s="156"/>
      <c r="H236" s="156"/>
      <c r="I236" s="156"/>
      <c r="J236" s="156"/>
      <c r="K236" s="156"/>
      <c r="L236" s="156"/>
      <c r="M236" s="156"/>
      <c r="N236" s="156"/>
      <c r="O236" s="156"/>
      <c r="P236" s="156"/>
      <c r="Q236" s="156"/>
      <c r="R236" s="156"/>
      <c r="S236" s="156"/>
      <c r="T236" s="156"/>
      <c r="U236" s="156"/>
      <c r="V236" s="156"/>
      <c r="W236" s="156"/>
      <c r="X236" s="156"/>
      <c r="Y236" s="156"/>
      <c r="Z236" s="156"/>
      <c r="AA236" s="156"/>
    </row>
    <row r="237" spans="1:27">
      <c r="A237" s="156"/>
      <c r="B237" s="156"/>
      <c r="C237" s="258"/>
      <c r="D237" s="262">
        <v>2021</v>
      </c>
      <c r="E237" s="79">
        <v>3.32E-2</v>
      </c>
      <c r="F237" s="80">
        <v>0.01</v>
      </c>
      <c r="G237" s="156"/>
      <c r="H237" s="156"/>
      <c r="I237" s="156"/>
      <c r="J237" s="156"/>
      <c r="K237" s="156"/>
      <c r="L237" s="156"/>
      <c r="M237" s="156"/>
      <c r="N237" s="156"/>
      <c r="O237" s="156"/>
      <c r="P237" s="156"/>
      <c r="Q237" s="156"/>
      <c r="R237" s="156"/>
      <c r="S237" s="156"/>
      <c r="T237" s="156"/>
      <c r="U237" s="156"/>
      <c r="V237" s="156"/>
      <c r="W237" s="156"/>
      <c r="X237" s="156"/>
      <c r="Y237" s="156"/>
      <c r="Z237" s="156"/>
      <c r="AA237" s="156"/>
    </row>
    <row r="238" spans="1:27" ht="13.5" thickBot="1">
      <c r="A238" s="156"/>
      <c r="B238" s="156"/>
      <c r="C238" s="261"/>
      <c r="D238" s="262">
        <v>2022</v>
      </c>
      <c r="E238" s="81">
        <v>3.32E-2</v>
      </c>
      <c r="F238" s="82">
        <v>0.01</v>
      </c>
      <c r="G238" s="156"/>
      <c r="H238" s="156"/>
      <c r="I238" s="156"/>
      <c r="J238" s="156"/>
      <c r="K238" s="156"/>
      <c r="L238" s="156"/>
      <c r="M238" s="156"/>
      <c r="N238" s="156"/>
      <c r="O238" s="156"/>
      <c r="P238" s="156"/>
      <c r="Q238" s="156"/>
      <c r="R238" s="156"/>
      <c r="S238" s="156"/>
      <c r="T238" s="156"/>
      <c r="U238" s="156"/>
      <c r="V238" s="156"/>
      <c r="W238" s="156"/>
      <c r="X238" s="156"/>
      <c r="Y238" s="156"/>
      <c r="Z238" s="156"/>
      <c r="AA238" s="156"/>
    </row>
    <row r="239" spans="1:27">
      <c r="A239" s="156"/>
      <c r="B239" s="156"/>
      <c r="C239" s="696" t="s">
        <v>279</v>
      </c>
      <c r="D239" s="257" t="s">
        <v>280</v>
      </c>
      <c r="E239" s="263">
        <v>8.9999999999999993E-3</v>
      </c>
      <c r="F239" s="264">
        <v>0.09</v>
      </c>
      <c r="G239" s="156"/>
      <c r="H239" s="156"/>
      <c r="I239" s="156"/>
      <c r="J239" s="156"/>
      <c r="K239" s="156"/>
      <c r="L239" s="156"/>
      <c r="M239" s="156"/>
      <c r="N239" s="156"/>
      <c r="O239" s="156"/>
      <c r="P239" s="156"/>
      <c r="Q239" s="156"/>
      <c r="R239" s="156"/>
      <c r="S239" s="156"/>
      <c r="T239" s="156"/>
      <c r="U239" s="156"/>
      <c r="V239" s="156"/>
      <c r="W239" s="156"/>
      <c r="X239" s="156"/>
      <c r="Y239" s="156"/>
      <c r="Z239" s="156"/>
      <c r="AA239" s="156"/>
    </row>
    <row r="240" spans="1:27">
      <c r="A240" s="156"/>
      <c r="B240" s="156"/>
      <c r="C240" s="697"/>
      <c r="D240" s="259" t="s">
        <v>281</v>
      </c>
      <c r="E240" s="265">
        <v>7.0000000000000001E-3</v>
      </c>
      <c r="F240" s="266">
        <v>6.7000000000000004E-2</v>
      </c>
      <c r="G240" s="156"/>
      <c r="H240" s="156"/>
      <c r="I240" s="156"/>
      <c r="J240" s="156"/>
      <c r="K240" s="156"/>
      <c r="L240" s="156"/>
      <c r="M240" s="156"/>
      <c r="N240" s="156"/>
      <c r="O240" s="156"/>
      <c r="P240" s="156"/>
      <c r="Q240" s="156"/>
      <c r="R240" s="156"/>
      <c r="S240" s="156"/>
      <c r="T240" s="156"/>
      <c r="U240" s="156"/>
      <c r="V240" s="156"/>
      <c r="W240" s="156"/>
      <c r="X240" s="156"/>
      <c r="Y240" s="156"/>
      <c r="Z240" s="156"/>
      <c r="AA240" s="156"/>
    </row>
    <row r="241" spans="1:27" ht="13.5" thickBot="1">
      <c r="A241" s="156"/>
      <c r="B241" s="156"/>
      <c r="C241" s="698"/>
      <c r="D241" s="267" t="s">
        <v>731</v>
      </c>
      <c r="E241" s="268">
        <v>1.7999999999999999E-2</v>
      </c>
      <c r="F241" s="269">
        <v>6.6000000000000003E-2</v>
      </c>
      <c r="G241" s="156"/>
      <c r="H241" s="156"/>
      <c r="I241" s="156"/>
      <c r="J241" s="156"/>
      <c r="K241" s="156"/>
      <c r="L241" s="156"/>
      <c r="M241" s="156"/>
      <c r="N241" s="156"/>
      <c r="O241" s="156"/>
      <c r="P241" s="156"/>
      <c r="Q241" s="156"/>
      <c r="R241" s="156"/>
      <c r="S241" s="156"/>
      <c r="T241" s="156"/>
      <c r="U241" s="156"/>
      <c r="V241" s="156"/>
      <c r="W241" s="156"/>
      <c r="X241" s="156"/>
      <c r="Y241" s="156"/>
      <c r="Z241" s="156"/>
      <c r="AA241" s="156"/>
    </row>
    <row r="242" spans="1:27">
      <c r="A242" s="156"/>
      <c r="B242" s="157"/>
      <c r="C242" s="242" t="s">
        <v>732</v>
      </c>
      <c r="G242" s="156"/>
      <c r="H242" s="156"/>
      <c r="I242" s="159"/>
      <c r="M242" s="156"/>
      <c r="N242" s="156"/>
      <c r="O242" s="156"/>
      <c r="P242" s="156"/>
      <c r="Q242" s="156"/>
      <c r="R242" s="156"/>
      <c r="S242" s="156"/>
      <c r="T242" s="156"/>
      <c r="U242" s="156"/>
      <c r="V242" s="156"/>
      <c r="W242" s="156"/>
      <c r="X242" s="156"/>
      <c r="Y242" s="156"/>
      <c r="Z242" s="156"/>
      <c r="AA242" s="156"/>
    </row>
    <row r="243" spans="1:27">
      <c r="A243" s="156"/>
      <c r="B243" s="157"/>
      <c r="C243" s="85" t="s">
        <v>302</v>
      </c>
      <c r="I243" s="159"/>
      <c r="M243" s="156"/>
      <c r="N243" s="156"/>
      <c r="O243" s="156"/>
      <c r="P243" s="156"/>
      <c r="Q243" s="156"/>
      <c r="R243" s="156"/>
      <c r="S243" s="156"/>
      <c r="T243" s="156"/>
      <c r="U243" s="156"/>
      <c r="V243" s="156"/>
      <c r="W243" s="156"/>
      <c r="X243" s="156"/>
      <c r="Y243" s="156"/>
      <c r="Z243" s="156"/>
      <c r="AA243" s="156"/>
    </row>
    <row r="244" spans="1:27" ht="25.9" customHeight="1">
      <c r="A244" s="156"/>
      <c r="B244" s="157"/>
      <c r="C244" s="695" t="s">
        <v>282</v>
      </c>
      <c r="D244" s="695"/>
      <c r="E244" s="695"/>
      <c r="F244" s="695"/>
      <c r="G244" s="695"/>
      <c r="H244" s="695"/>
      <c r="I244" s="695"/>
      <c r="J244" s="695"/>
      <c r="K244" s="695"/>
      <c r="L244" s="695"/>
      <c r="M244" s="156"/>
      <c r="N244" s="156"/>
      <c r="O244" s="156"/>
      <c r="P244" s="156"/>
      <c r="Q244" s="156"/>
      <c r="R244" s="156"/>
      <c r="S244" s="156"/>
      <c r="T244" s="156"/>
      <c r="U244" s="156"/>
      <c r="V244" s="156"/>
      <c r="W244" s="156"/>
      <c r="X244" s="156"/>
      <c r="Y244" s="156"/>
      <c r="Z244" s="156"/>
      <c r="AA244" s="156"/>
    </row>
    <row r="245" spans="1:27">
      <c r="A245" s="156"/>
      <c r="B245" s="157"/>
      <c r="C245" s="156"/>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c r="AA245" s="156"/>
    </row>
    <row r="246" spans="1:27" ht="18.75">
      <c r="B246" s="247" t="s">
        <v>105</v>
      </c>
      <c r="C246" s="248" t="s">
        <v>283</v>
      </c>
      <c r="D246" s="250"/>
      <c r="E246" s="250"/>
      <c r="F246" s="250"/>
      <c r="G246" s="250"/>
      <c r="H246" s="250"/>
      <c r="I246" s="250"/>
      <c r="J246" s="250"/>
      <c r="K246" s="250"/>
      <c r="L246" s="251"/>
      <c r="M246" s="156"/>
      <c r="N246" s="156"/>
      <c r="O246" s="156"/>
      <c r="P246" s="156"/>
      <c r="Q246" s="156"/>
      <c r="R246" s="156"/>
      <c r="S246" s="156"/>
      <c r="T246" s="156"/>
      <c r="U246" s="156"/>
      <c r="V246" s="156"/>
      <c r="W246" s="156"/>
      <c r="X246" s="156"/>
      <c r="Y246" s="156"/>
      <c r="Z246" s="156"/>
      <c r="AA246" s="156"/>
    </row>
    <row r="247" spans="1:27" ht="13.5" thickBot="1">
      <c r="A247" s="156"/>
      <c r="B247" s="156"/>
      <c r="C247" s="228"/>
      <c r="D247" s="228"/>
      <c r="E247" s="228"/>
      <c r="F247" s="228"/>
      <c r="G247" s="156"/>
      <c r="H247" s="156"/>
      <c r="I247" s="156"/>
      <c r="J247" s="156"/>
      <c r="K247" s="156"/>
      <c r="L247" s="156"/>
      <c r="M247" s="156"/>
      <c r="N247" s="156"/>
      <c r="O247" s="156"/>
      <c r="P247" s="156"/>
      <c r="Q247" s="156"/>
      <c r="R247" s="156"/>
      <c r="S247" s="156"/>
      <c r="T247" s="156"/>
      <c r="U247" s="156"/>
      <c r="V247" s="156"/>
      <c r="W247" s="156"/>
      <c r="X247" s="156"/>
      <c r="Y247" s="156"/>
      <c r="Z247" s="156"/>
      <c r="AA247" s="156"/>
    </row>
    <row r="248" spans="1:27" ht="42" thickBot="1">
      <c r="A248" s="156"/>
      <c r="B248" s="156"/>
      <c r="C248" s="270" t="s">
        <v>259</v>
      </c>
      <c r="D248" s="254" t="s">
        <v>149</v>
      </c>
      <c r="E248" s="254" t="s">
        <v>260</v>
      </c>
      <c r="F248" s="254" t="s">
        <v>284</v>
      </c>
      <c r="G248" s="255" t="s">
        <v>262</v>
      </c>
      <c r="H248" s="271"/>
      <c r="I248" s="156"/>
      <c r="J248" s="156"/>
      <c r="K248" s="156"/>
      <c r="L248" s="156"/>
      <c r="M248" s="156"/>
      <c r="N248" s="156"/>
      <c r="O248" s="156"/>
      <c r="P248" s="156"/>
      <c r="Q248" s="156"/>
      <c r="R248" s="156"/>
      <c r="S248" s="156"/>
      <c r="T248" s="156"/>
      <c r="U248" s="156"/>
      <c r="V248" s="156"/>
      <c r="W248" s="156"/>
      <c r="X248" s="156"/>
      <c r="Y248" s="156"/>
      <c r="Z248" s="156"/>
      <c r="AA248" s="156"/>
    </row>
    <row r="249" spans="1:27">
      <c r="A249" s="156"/>
      <c r="B249" s="156"/>
      <c r="C249" s="699" t="s">
        <v>285</v>
      </c>
      <c r="D249" s="702" t="s">
        <v>286</v>
      </c>
      <c r="E249" s="272" t="s">
        <v>287</v>
      </c>
      <c r="F249" s="77">
        <v>5.9999999999999995E-4</v>
      </c>
      <c r="G249" s="78">
        <v>1.1999999999999999E-3</v>
      </c>
      <c r="H249" s="271"/>
      <c r="I249" s="271"/>
      <c r="J249" s="156"/>
      <c r="K249" s="156"/>
      <c r="L249" s="156"/>
      <c r="M249" s="156"/>
      <c r="N249" s="156"/>
      <c r="O249" s="156"/>
      <c r="P249" s="156"/>
      <c r="Q249" s="156"/>
      <c r="R249" s="156"/>
      <c r="S249" s="156"/>
      <c r="T249" s="156"/>
      <c r="U249" s="156"/>
      <c r="V249" s="156"/>
      <c r="W249" s="156"/>
      <c r="X249" s="156"/>
      <c r="Y249" s="156"/>
      <c r="Z249" s="156"/>
      <c r="AA249" s="156"/>
    </row>
    <row r="250" spans="1:27">
      <c r="A250" s="156"/>
      <c r="B250" s="156"/>
      <c r="C250" s="700"/>
      <c r="D250" s="703"/>
      <c r="E250" s="273" t="s">
        <v>288</v>
      </c>
      <c r="F250" s="77">
        <v>5.0000000000000001E-4</v>
      </c>
      <c r="G250" s="78">
        <v>1E-3</v>
      </c>
      <c r="H250" s="271"/>
      <c r="I250" s="271"/>
      <c r="J250" s="156"/>
      <c r="K250" s="156"/>
      <c r="L250" s="156"/>
      <c r="M250" s="156"/>
      <c r="N250" s="156"/>
      <c r="O250" s="156"/>
      <c r="P250" s="156"/>
      <c r="Q250" s="156"/>
      <c r="R250" s="156"/>
      <c r="S250" s="156"/>
      <c r="T250" s="156"/>
      <c r="U250" s="156"/>
      <c r="V250" s="156"/>
      <c r="W250" s="156"/>
      <c r="X250" s="156"/>
      <c r="Y250" s="156"/>
      <c r="Z250" s="156"/>
      <c r="AA250" s="156"/>
    </row>
    <row r="251" spans="1:27">
      <c r="A251" s="156"/>
      <c r="B251" s="156"/>
      <c r="C251" s="701"/>
      <c r="D251" s="704"/>
      <c r="E251" s="274" t="s">
        <v>733</v>
      </c>
      <c r="F251" s="77">
        <v>3.0200000000000001E-2</v>
      </c>
      <c r="G251" s="78">
        <v>1.9199999999999998E-2</v>
      </c>
      <c r="H251" s="271"/>
      <c r="I251" s="271"/>
      <c r="J251" s="156"/>
      <c r="K251" s="156"/>
      <c r="L251" s="156"/>
      <c r="M251" s="156"/>
      <c r="N251" s="156"/>
      <c r="O251" s="156"/>
      <c r="P251" s="156"/>
      <c r="Q251" s="156"/>
      <c r="R251" s="156"/>
      <c r="S251" s="156"/>
      <c r="T251" s="156"/>
      <c r="U251" s="156"/>
      <c r="V251" s="156"/>
      <c r="W251" s="156"/>
      <c r="X251" s="156"/>
      <c r="Y251" s="156"/>
      <c r="Z251" s="156"/>
      <c r="AA251" s="156"/>
    </row>
    <row r="252" spans="1:27">
      <c r="A252" s="156"/>
      <c r="B252" s="275"/>
      <c r="C252" s="707" t="s">
        <v>289</v>
      </c>
      <c r="D252" s="708" t="s">
        <v>286</v>
      </c>
      <c r="E252" s="273" t="s">
        <v>287</v>
      </c>
      <c r="F252" s="83">
        <v>1.1000000000000001E-3</v>
      </c>
      <c r="G252" s="84">
        <v>1.6999999999999999E-3</v>
      </c>
      <c r="H252" s="271"/>
      <c r="I252" s="271"/>
      <c r="J252" s="156"/>
      <c r="K252" s="156"/>
      <c r="L252" s="156"/>
      <c r="M252" s="156"/>
      <c r="N252" s="156"/>
      <c r="O252" s="156"/>
      <c r="P252" s="156"/>
      <c r="Q252" s="156"/>
      <c r="R252" s="156"/>
      <c r="S252" s="156"/>
      <c r="T252" s="156"/>
      <c r="U252" s="156"/>
      <c r="V252" s="156"/>
      <c r="W252" s="156"/>
      <c r="X252" s="156"/>
      <c r="Y252" s="156"/>
      <c r="Z252" s="156"/>
      <c r="AA252" s="156"/>
    </row>
    <row r="253" spans="1:27">
      <c r="A253" s="156"/>
      <c r="B253" s="275"/>
      <c r="C253" s="700"/>
      <c r="D253" s="703"/>
      <c r="E253" s="273" t="s">
        <v>288</v>
      </c>
      <c r="F253" s="83">
        <v>8.9999999999999998E-4</v>
      </c>
      <c r="G253" s="84">
        <v>1.4E-3</v>
      </c>
      <c r="H253" s="271"/>
      <c r="I253" s="271"/>
      <c r="J253" s="156"/>
      <c r="K253" s="156"/>
      <c r="L253" s="156"/>
      <c r="M253" s="156"/>
      <c r="N253" s="156"/>
      <c r="O253" s="156"/>
      <c r="P253" s="156"/>
      <c r="Q253" s="156"/>
      <c r="R253" s="156"/>
      <c r="S253" s="156"/>
      <c r="T253" s="156"/>
      <c r="U253" s="156"/>
      <c r="V253" s="156"/>
      <c r="W253" s="156"/>
      <c r="X253" s="156"/>
      <c r="Y253" s="156"/>
      <c r="Z253" s="156"/>
      <c r="AA253" s="156"/>
    </row>
    <row r="254" spans="1:27">
      <c r="A254" s="156"/>
      <c r="B254" s="275"/>
      <c r="C254" s="701"/>
      <c r="D254" s="704"/>
      <c r="E254" s="274" t="s">
        <v>733</v>
      </c>
      <c r="F254" s="83">
        <v>2.9000000000000001E-2</v>
      </c>
      <c r="G254" s="84">
        <v>2.1399999999999999E-2</v>
      </c>
      <c r="H254" s="271"/>
      <c r="I254" s="271"/>
      <c r="J254" s="156"/>
      <c r="K254" s="156"/>
      <c r="L254" s="156"/>
      <c r="M254" s="156"/>
      <c r="N254" s="156"/>
      <c r="O254" s="156"/>
      <c r="P254" s="156"/>
      <c r="Q254" s="156"/>
      <c r="R254" s="156"/>
      <c r="S254" s="156"/>
      <c r="T254" s="156"/>
      <c r="U254" s="156"/>
      <c r="V254" s="156"/>
      <c r="W254" s="156"/>
      <c r="X254" s="156"/>
      <c r="Y254" s="156"/>
      <c r="Z254" s="156"/>
      <c r="AA254" s="156"/>
    </row>
    <row r="255" spans="1:27">
      <c r="A255" s="156"/>
      <c r="B255" s="156"/>
      <c r="C255" s="707" t="s">
        <v>290</v>
      </c>
      <c r="D255" s="708" t="s">
        <v>286</v>
      </c>
      <c r="E255" s="273" t="s">
        <v>291</v>
      </c>
      <c r="F255" s="77">
        <v>5.1000000000000004E-3</v>
      </c>
      <c r="G255" s="78">
        <v>4.7999999999999996E-3</v>
      </c>
      <c r="H255" s="271"/>
      <c r="I255" s="271"/>
      <c r="J255" s="156"/>
      <c r="K255" s="156"/>
      <c r="L255" s="156"/>
      <c r="M255" s="156"/>
      <c r="N255" s="156"/>
      <c r="O255" s="156"/>
      <c r="P255" s="156"/>
      <c r="Q255" s="156"/>
      <c r="R255" s="156"/>
      <c r="S255" s="156"/>
      <c r="T255" s="156"/>
      <c r="U255" s="156"/>
      <c r="V255" s="156"/>
      <c r="W255" s="156"/>
      <c r="X255" s="156"/>
      <c r="Y255" s="156"/>
      <c r="Z255" s="156"/>
      <c r="AA255" s="156"/>
    </row>
    <row r="256" spans="1:27">
      <c r="A256" s="156"/>
      <c r="B256" s="156"/>
      <c r="C256" s="701"/>
      <c r="D256" s="704"/>
      <c r="E256" s="274" t="s">
        <v>733</v>
      </c>
      <c r="F256" s="77">
        <v>9.4999999999999998E-3</v>
      </c>
      <c r="G256" s="78">
        <v>4.3099999999999999E-2</v>
      </c>
      <c r="H256" s="271"/>
      <c r="I256" s="271"/>
      <c r="J256" s="156"/>
      <c r="K256" s="156"/>
      <c r="L256" s="156"/>
      <c r="M256" s="156"/>
      <c r="N256" s="156"/>
      <c r="O256" s="156"/>
      <c r="P256" s="156"/>
      <c r="Q256" s="156"/>
      <c r="R256" s="156"/>
      <c r="S256" s="156"/>
      <c r="T256" s="156"/>
      <c r="U256" s="156"/>
      <c r="V256" s="156"/>
      <c r="W256" s="156"/>
      <c r="X256" s="156"/>
      <c r="Y256" s="156"/>
      <c r="Z256" s="156"/>
      <c r="AA256" s="156"/>
    </row>
    <row r="257" spans="1:27">
      <c r="A257" s="156"/>
      <c r="B257" s="156"/>
      <c r="C257" s="705" t="s">
        <v>292</v>
      </c>
      <c r="D257" s="276" t="s">
        <v>293</v>
      </c>
      <c r="E257" s="277"/>
      <c r="F257" s="265">
        <v>1.2E-2</v>
      </c>
      <c r="G257" s="278">
        <v>4.0000000000000001E-3</v>
      </c>
      <c r="H257" s="271"/>
      <c r="I257" s="271"/>
      <c r="J257" s="156"/>
      <c r="K257" s="156"/>
      <c r="L257" s="156"/>
      <c r="M257" s="156"/>
      <c r="N257" s="156"/>
      <c r="O257" s="156"/>
      <c r="P257" s="156"/>
      <c r="Q257" s="156"/>
      <c r="R257" s="156"/>
      <c r="S257" s="156"/>
      <c r="T257" s="156"/>
      <c r="U257" s="156"/>
      <c r="V257" s="156"/>
      <c r="W257" s="156"/>
      <c r="X257" s="156"/>
      <c r="Y257" s="156"/>
      <c r="Z257" s="156"/>
      <c r="AA257" s="156"/>
    </row>
    <row r="258" spans="1:27">
      <c r="A258" s="156"/>
      <c r="B258" s="156"/>
      <c r="C258" s="697"/>
      <c r="D258" s="276" t="s">
        <v>294</v>
      </c>
      <c r="E258" s="279"/>
      <c r="F258" s="265">
        <v>1.2E-2</v>
      </c>
      <c r="G258" s="278">
        <v>4.0000000000000001E-3</v>
      </c>
      <c r="H258" s="271"/>
      <c r="I258" s="271"/>
      <c r="J258" s="156"/>
      <c r="K258" s="156"/>
      <c r="L258" s="156"/>
      <c r="M258" s="156"/>
      <c r="N258" s="156"/>
      <c r="O258" s="156"/>
      <c r="P258" s="156"/>
      <c r="Q258" s="156"/>
      <c r="R258" s="156"/>
      <c r="S258" s="156"/>
      <c r="T258" s="156"/>
      <c r="U258" s="156"/>
      <c r="V258" s="156"/>
      <c r="W258" s="156"/>
      <c r="X258" s="156"/>
      <c r="Y258" s="156"/>
      <c r="Z258" s="156"/>
      <c r="AA258" s="156"/>
    </row>
    <row r="259" spans="1:27">
      <c r="A259" s="156"/>
      <c r="B259" s="156"/>
      <c r="C259" s="697"/>
      <c r="D259" s="276" t="s">
        <v>295</v>
      </c>
      <c r="E259" s="279"/>
      <c r="F259" s="265">
        <v>0.12</v>
      </c>
      <c r="G259" s="278">
        <v>4.0000000000000001E-3</v>
      </c>
      <c r="H259" s="271"/>
      <c r="I259" s="271"/>
      <c r="J259" s="156"/>
      <c r="K259" s="156"/>
      <c r="L259" s="156"/>
      <c r="M259" s="156"/>
      <c r="N259" s="156"/>
      <c r="O259" s="156"/>
      <c r="P259" s="156"/>
      <c r="Q259" s="156"/>
      <c r="R259" s="156"/>
      <c r="S259" s="156"/>
      <c r="T259" s="156"/>
      <c r="U259" s="156"/>
      <c r="V259" s="156"/>
      <c r="W259" s="156"/>
      <c r="X259" s="156"/>
      <c r="Y259" s="156"/>
      <c r="Z259" s="156"/>
      <c r="AA259" s="156"/>
    </row>
    <row r="260" spans="1:27">
      <c r="A260" s="156"/>
      <c r="B260" s="156"/>
      <c r="C260" s="697"/>
      <c r="D260" s="276" t="s">
        <v>296</v>
      </c>
      <c r="E260" s="279"/>
      <c r="F260" s="265">
        <v>1.2E-2</v>
      </c>
      <c r="G260" s="278">
        <v>4.0000000000000001E-3</v>
      </c>
      <c r="H260" s="271"/>
      <c r="I260" s="271"/>
      <c r="J260" s="156"/>
      <c r="K260" s="156"/>
      <c r="L260" s="156"/>
      <c r="M260" s="156"/>
      <c r="N260" s="156"/>
      <c r="O260" s="156"/>
      <c r="P260" s="156"/>
      <c r="Q260" s="156"/>
      <c r="R260" s="156"/>
      <c r="S260" s="156"/>
      <c r="T260" s="156"/>
      <c r="U260" s="156"/>
      <c r="V260" s="156"/>
      <c r="W260" s="156"/>
      <c r="X260" s="156"/>
      <c r="Y260" s="156"/>
      <c r="Z260" s="156"/>
      <c r="AA260" s="156"/>
    </row>
    <row r="261" spans="1:27">
      <c r="A261" s="156"/>
      <c r="B261" s="156"/>
      <c r="C261" s="706"/>
      <c r="D261" s="276" t="s">
        <v>297</v>
      </c>
      <c r="E261" s="279"/>
      <c r="F261" s="265">
        <v>0.03</v>
      </c>
      <c r="G261" s="278">
        <v>1E-3</v>
      </c>
      <c r="H261" s="271"/>
      <c r="I261" s="271"/>
      <c r="J261" s="156"/>
      <c r="K261" s="156"/>
      <c r="L261" s="156"/>
      <c r="M261" s="156"/>
      <c r="N261" s="156"/>
      <c r="O261" s="156"/>
      <c r="P261" s="156"/>
      <c r="Q261" s="156"/>
      <c r="R261" s="156"/>
      <c r="S261" s="156"/>
      <c r="T261" s="156"/>
      <c r="U261" s="156"/>
      <c r="V261" s="156"/>
      <c r="W261" s="156"/>
      <c r="X261" s="156"/>
      <c r="Y261" s="156"/>
      <c r="Z261" s="156"/>
      <c r="AA261" s="156"/>
    </row>
    <row r="262" spans="1:27">
      <c r="A262" s="156"/>
      <c r="B262" s="156"/>
      <c r="C262" s="705" t="s">
        <v>289</v>
      </c>
      <c r="D262" s="276" t="s">
        <v>294</v>
      </c>
      <c r="E262" s="279"/>
      <c r="F262" s="265">
        <v>1.2999999999999999E-2</v>
      </c>
      <c r="G262" s="278">
        <v>5.0000000000000001E-3</v>
      </c>
      <c r="H262" s="271"/>
      <c r="I262" s="271"/>
      <c r="J262" s="156"/>
      <c r="K262" s="156"/>
      <c r="L262" s="156"/>
      <c r="M262" s="156"/>
      <c r="N262" s="156"/>
      <c r="O262" s="156"/>
      <c r="P262" s="156"/>
      <c r="Q262" s="156"/>
      <c r="R262" s="156"/>
      <c r="S262" s="156"/>
      <c r="T262" s="156"/>
      <c r="U262" s="156"/>
      <c r="V262" s="156"/>
      <c r="W262" s="156"/>
      <c r="X262" s="156"/>
      <c r="Y262" s="156"/>
      <c r="Z262" s="156"/>
      <c r="AA262" s="156"/>
    </row>
    <row r="263" spans="1:27">
      <c r="A263" s="156"/>
      <c r="B263" s="156"/>
      <c r="C263" s="697"/>
      <c r="D263" s="276" t="s">
        <v>295</v>
      </c>
      <c r="E263" s="279"/>
      <c r="F263" s="265">
        <v>0.13</v>
      </c>
      <c r="G263" s="278">
        <v>5.0000000000000001E-3</v>
      </c>
      <c r="H263" s="271"/>
      <c r="I263" s="271"/>
      <c r="J263" s="156"/>
      <c r="K263" s="156"/>
      <c r="L263" s="156"/>
      <c r="M263" s="156"/>
      <c r="N263" s="156"/>
      <c r="O263" s="156"/>
      <c r="P263" s="156"/>
      <c r="Q263" s="156"/>
      <c r="R263" s="156"/>
      <c r="S263" s="156"/>
      <c r="T263" s="156"/>
      <c r="U263" s="156"/>
      <c r="V263" s="156"/>
      <c r="W263" s="156"/>
      <c r="X263" s="156"/>
      <c r="Y263" s="156"/>
      <c r="Z263" s="156"/>
      <c r="AA263" s="156"/>
    </row>
    <row r="264" spans="1:27">
      <c r="A264" s="156"/>
      <c r="B264" s="156"/>
      <c r="C264" s="697"/>
      <c r="D264" s="276" t="s">
        <v>296</v>
      </c>
      <c r="E264" s="279"/>
      <c r="F264" s="265">
        <v>1.2999999999999999E-2</v>
      </c>
      <c r="G264" s="278">
        <v>5.0000000000000001E-3</v>
      </c>
      <c r="H264" s="271"/>
      <c r="I264" s="271"/>
      <c r="J264" s="156"/>
      <c r="K264" s="156"/>
      <c r="L264" s="156"/>
      <c r="M264" s="156"/>
      <c r="N264" s="156"/>
      <c r="O264" s="156"/>
      <c r="P264" s="156"/>
      <c r="Q264" s="156"/>
      <c r="R264" s="156"/>
      <c r="S264" s="156"/>
      <c r="T264" s="156"/>
      <c r="U264" s="156"/>
      <c r="V264" s="156"/>
      <c r="W264" s="156"/>
      <c r="X264" s="156"/>
      <c r="Y264" s="156"/>
      <c r="Z264" s="156"/>
      <c r="AA264" s="156"/>
    </row>
    <row r="265" spans="1:27">
      <c r="A265" s="156"/>
      <c r="B265" s="156"/>
      <c r="C265" s="697"/>
      <c r="D265" s="276" t="s">
        <v>298</v>
      </c>
      <c r="E265" s="279"/>
      <c r="F265" s="265">
        <v>0.13</v>
      </c>
      <c r="G265" s="278">
        <v>5.0000000000000001E-3</v>
      </c>
      <c r="H265" s="271"/>
      <c r="I265" s="271"/>
      <c r="J265" s="156"/>
      <c r="K265" s="156"/>
      <c r="L265" s="156"/>
      <c r="M265" s="156"/>
      <c r="N265" s="156"/>
      <c r="O265" s="156"/>
      <c r="P265" s="156"/>
      <c r="Q265" s="156"/>
      <c r="R265" s="156"/>
      <c r="S265" s="156"/>
      <c r="T265" s="156"/>
      <c r="U265" s="156"/>
      <c r="V265" s="156"/>
      <c r="W265" s="156"/>
      <c r="X265" s="156"/>
      <c r="Y265" s="156"/>
      <c r="Z265" s="156"/>
      <c r="AA265" s="156"/>
    </row>
    <row r="266" spans="1:27">
      <c r="A266" s="156"/>
      <c r="B266" s="156"/>
      <c r="C266" s="706"/>
      <c r="D266" s="276" t="s">
        <v>297</v>
      </c>
      <c r="E266" s="279"/>
      <c r="F266" s="265">
        <v>5.3999999999999999E-2</v>
      </c>
      <c r="G266" s="278">
        <v>1E-3</v>
      </c>
      <c r="H266" s="271"/>
      <c r="I266" s="271"/>
      <c r="J266" s="156"/>
      <c r="K266" s="156"/>
      <c r="L266" s="156"/>
      <c r="M266" s="156"/>
      <c r="N266" s="156"/>
      <c r="O266" s="156"/>
      <c r="P266" s="156"/>
      <c r="Q266" s="156"/>
      <c r="R266" s="156"/>
      <c r="S266" s="156"/>
      <c r="T266" s="156"/>
      <c r="U266" s="156"/>
      <c r="V266" s="156"/>
      <c r="W266" s="156"/>
      <c r="X266" s="156"/>
      <c r="Y266" s="156"/>
      <c r="Z266" s="156"/>
      <c r="AA266" s="156"/>
    </row>
    <row r="267" spans="1:27">
      <c r="A267" s="156"/>
      <c r="B267" s="156"/>
      <c r="C267" s="705" t="s">
        <v>299</v>
      </c>
      <c r="D267" s="276" t="s">
        <v>295</v>
      </c>
      <c r="E267" s="279"/>
      <c r="F267" s="265">
        <v>1.786</v>
      </c>
      <c r="G267" s="266">
        <v>3.3000000000000002E-2</v>
      </c>
      <c r="H267" s="271"/>
      <c r="I267" s="271"/>
      <c r="J267" s="156"/>
      <c r="K267" s="156"/>
      <c r="L267" s="156"/>
      <c r="M267" s="156"/>
      <c r="N267" s="156"/>
      <c r="O267" s="156"/>
      <c r="P267" s="156"/>
      <c r="Q267" s="156"/>
      <c r="R267" s="156"/>
      <c r="S267" s="156"/>
      <c r="T267" s="156"/>
      <c r="U267" s="156"/>
      <c r="V267" s="156"/>
      <c r="W267" s="156"/>
      <c r="X267" s="156"/>
      <c r="Y267" s="156"/>
      <c r="Z267" s="156"/>
      <c r="AA267" s="156"/>
    </row>
    <row r="268" spans="1:27">
      <c r="A268" s="156"/>
      <c r="B268" s="156"/>
      <c r="C268" s="697"/>
      <c r="D268" s="276" t="s">
        <v>296</v>
      </c>
      <c r="E268" s="279"/>
      <c r="F268" s="265">
        <v>0.17899999999999999</v>
      </c>
      <c r="G268" s="266">
        <v>3.3000000000000002E-2</v>
      </c>
      <c r="H268" s="271"/>
      <c r="I268" s="271"/>
      <c r="J268" s="156"/>
      <c r="K268" s="156"/>
      <c r="L268" s="156"/>
      <c r="M268" s="156"/>
      <c r="N268" s="156"/>
      <c r="O268" s="156"/>
      <c r="P268" s="156"/>
      <c r="Q268" s="156"/>
      <c r="R268" s="156"/>
      <c r="S268" s="156"/>
      <c r="T268" s="156"/>
      <c r="U268" s="156"/>
      <c r="V268" s="156"/>
      <c r="W268" s="156"/>
      <c r="X268" s="156"/>
      <c r="Y268" s="156"/>
      <c r="Z268" s="156"/>
      <c r="AA268" s="156"/>
    </row>
    <row r="269" spans="1:27">
      <c r="A269" s="156"/>
      <c r="B269" s="156"/>
      <c r="C269" s="697"/>
      <c r="D269" s="276" t="s">
        <v>298</v>
      </c>
      <c r="E269" s="279"/>
      <c r="F269" s="265">
        <v>1.786</v>
      </c>
      <c r="G269" s="266">
        <v>3.3000000000000002E-2</v>
      </c>
      <c r="H269" s="271"/>
      <c r="I269" s="271"/>
      <c r="J269" s="156"/>
      <c r="K269" s="156"/>
      <c r="L269" s="156"/>
      <c r="M269" s="156"/>
      <c r="N269" s="156"/>
      <c r="O269" s="156"/>
      <c r="P269" s="156"/>
      <c r="Q269" s="156"/>
      <c r="R269" s="156"/>
      <c r="S269" s="156"/>
      <c r="T269" s="156"/>
      <c r="U269" s="156"/>
      <c r="V269" s="156"/>
      <c r="W269" s="156"/>
      <c r="X269" s="156"/>
      <c r="Y269" s="156"/>
      <c r="Z269" s="156"/>
      <c r="AA269" s="156"/>
    </row>
    <row r="270" spans="1:27">
      <c r="A270" s="156"/>
      <c r="B270" s="156"/>
      <c r="C270" s="706"/>
      <c r="D270" s="276" t="s">
        <v>297</v>
      </c>
      <c r="E270" s="279"/>
      <c r="F270" s="265">
        <v>8.9999999999999993E-3</v>
      </c>
      <c r="G270" s="278">
        <v>5.0000000000000001E-3</v>
      </c>
      <c r="H270" s="271"/>
      <c r="I270" s="271"/>
      <c r="J270" s="156"/>
      <c r="K270" s="156"/>
      <c r="L270" s="156"/>
      <c r="M270" s="156"/>
      <c r="N270" s="156"/>
      <c r="O270" s="156"/>
      <c r="P270" s="156"/>
      <c r="Q270" s="156"/>
      <c r="R270" s="156"/>
      <c r="S270" s="156"/>
      <c r="T270" s="156"/>
      <c r="U270" s="156"/>
      <c r="V270" s="156"/>
      <c r="W270" s="156"/>
      <c r="X270" s="156"/>
      <c r="Y270" s="156"/>
      <c r="Z270" s="156"/>
      <c r="AA270" s="156"/>
    </row>
    <row r="271" spans="1:27">
      <c r="A271" s="156"/>
      <c r="B271" s="156"/>
      <c r="C271" s="705" t="s">
        <v>300</v>
      </c>
      <c r="D271" s="276" t="s">
        <v>293</v>
      </c>
      <c r="E271" s="279"/>
      <c r="F271" s="265">
        <v>7.1999999999999995E-2</v>
      </c>
      <c r="G271" s="266">
        <v>2.5999999999999999E-2</v>
      </c>
      <c r="H271" s="271"/>
      <c r="I271" s="271"/>
      <c r="J271" s="156"/>
      <c r="K271" s="156"/>
      <c r="L271" s="156"/>
      <c r="M271" s="156"/>
      <c r="N271" s="156"/>
      <c r="O271" s="156"/>
      <c r="P271" s="156"/>
      <c r="Q271" s="156"/>
      <c r="R271" s="156"/>
      <c r="S271" s="156"/>
      <c r="T271" s="156"/>
      <c r="U271" s="156"/>
      <c r="V271" s="156"/>
      <c r="W271" s="156"/>
      <c r="X271" s="156"/>
      <c r="Y271" s="156"/>
      <c r="Z271" s="156"/>
      <c r="AA271" s="156"/>
    </row>
    <row r="272" spans="1:27">
      <c r="A272" s="156"/>
      <c r="B272" s="156"/>
      <c r="C272" s="697"/>
      <c r="D272" s="276" t="s">
        <v>294</v>
      </c>
      <c r="E272" s="279"/>
      <c r="F272" s="265">
        <v>7.1999999999999995E-2</v>
      </c>
      <c r="G272" s="266">
        <v>2.5999999999999999E-2</v>
      </c>
      <c r="H272" s="271"/>
      <c r="I272" s="271"/>
      <c r="J272" s="156"/>
      <c r="K272" s="156"/>
      <c r="L272" s="156"/>
      <c r="M272" s="156"/>
      <c r="N272" s="156"/>
      <c r="O272" s="156"/>
      <c r="P272" s="156"/>
      <c r="Q272" s="156"/>
      <c r="R272" s="156"/>
      <c r="S272" s="156"/>
      <c r="T272" s="156"/>
      <c r="U272" s="156"/>
      <c r="V272" s="156"/>
      <c r="W272" s="156"/>
      <c r="X272" s="156"/>
      <c r="Y272" s="156"/>
      <c r="Z272" s="156"/>
      <c r="AA272" s="156"/>
    </row>
    <row r="273" spans="1:27">
      <c r="A273" s="156"/>
      <c r="B273" s="156"/>
      <c r="C273" s="697"/>
      <c r="D273" s="276" t="s">
        <v>295</v>
      </c>
      <c r="E273" s="279"/>
      <c r="F273" s="280">
        <v>0.92100000000000004</v>
      </c>
      <c r="G273" s="278">
        <v>1.7000000000000001E-2</v>
      </c>
      <c r="H273" s="271"/>
      <c r="I273" s="271"/>
      <c r="J273" s="156"/>
      <c r="K273" s="156"/>
      <c r="L273" s="156"/>
      <c r="M273" s="156"/>
      <c r="N273" s="156"/>
      <c r="O273" s="156"/>
      <c r="P273" s="156"/>
      <c r="Q273" s="156"/>
      <c r="R273" s="156"/>
      <c r="S273" s="156"/>
      <c r="T273" s="156"/>
      <c r="U273" s="156"/>
      <c r="V273" s="156"/>
      <c r="W273" s="156"/>
      <c r="X273" s="156"/>
      <c r="Y273" s="156"/>
      <c r="Z273" s="156"/>
      <c r="AA273" s="156"/>
    </row>
    <row r="274" spans="1:27">
      <c r="A274" s="156"/>
      <c r="B274" s="156"/>
      <c r="C274" s="697"/>
      <c r="D274" s="276" t="s">
        <v>296</v>
      </c>
      <c r="E274" s="279"/>
      <c r="F274" s="280">
        <v>9.1999999999999998E-2</v>
      </c>
      <c r="G274" s="278">
        <v>1.7000000000000001E-2</v>
      </c>
      <c r="H274" s="271"/>
      <c r="I274" s="271"/>
      <c r="J274" s="156"/>
      <c r="K274" s="156"/>
      <c r="L274" s="156"/>
      <c r="M274" s="156"/>
      <c r="N274" s="156"/>
      <c r="O274" s="156"/>
      <c r="P274" s="156"/>
      <c r="Q274" s="156"/>
      <c r="R274" s="156"/>
      <c r="S274" s="156"/>
      <c r="T274" s="156"/>
      <c r="U274" s="156"/>
      <c r="V274" s="156"/>
      <c r="W274" s="156"/>
      <c r="X274" s="156"/>
      <c r="Y274" s="156"/>
      <c r="Z274" s="156"/>
      <c r="AA274" s="156"/>
    </row>
    <row r="275" spans="1:27" s="281" customFormat="1">
      <c r="C275" s="697"/>
      <c r="D275" s="276" t="s">
        <v>298</v>
      </c>
      <c r="E275" s="279"/>
      <c r="F275" s="280">
        <v>0.92100000000000004</v>
      </c>
      <c r="G275" s="278">
        <v>1.7000000000000001E-2</v>
      </c>
      <c r="H275" s="271"/>
      <c r="I275" s="271"/>
      <c r="J275" s="156"/>
      <c r="K275" s="156"/>
      <c r="L275" s="156"/>
      <c r="M275" s="156"/>
    </row>
    <row r="276" spans="1:27" s="281" customFormat="1">
      <c r="C276" s="706"/>
      <c r="D276" s="276" t="s">
        <v>297</v>
      </c>
      <c r="E276" s="279"/>
      <c r="F276" s="265">
        <v>8.9999999999999993E-3</v>
      </c>
      <c r="G276" s="278">
        <v>2E-3</v>
      </c>
      <c r="H276" s="271"/>
      <c r="I276" s="271"/>
      <c r="J276" s="156"/>
      <c r="K276" s="156"/>
      <c r="L276" s="156"/>
      <c r="M276" s="156"/>
    </row>
    <row r="277" spans="1:27" s="281" customFormat="1">
      <c r="C277" s="705" t="s">
        <v>301</v>
      </c>
      <c r="D277" s="276" t="s">
        <v>293</v>
      </c>
      <c r="E277" s="279"/>
      <c r="F277" s="265">
        <v>0.19</v>
      </c>
      <c r="G277" s="278">
        <v>2.9000000000000001E-2</v>
      </c>
      <c r="H277" s="271"/>
      <c r="I277" s="271"/>
      <c r="J277" s="156"/>
      <c r="K277" s="156"/>
      <c r="L277" s="156"/>
      <c r="M277" s="156"/>
    </row>
    <row r="278" spans="1:27" s="281" customFormat="1">
      <c r="C278" s="697"/>
      <c r="D278" s="282" t="s">
        <v>294</v>
      </c>
      <c r="E278" s="279"/>
      <c r="F278" s="265">
        <v>0.19</v>
      </c>
      <c r="G278" s="278">
        <v>2.9000000000000001E-2</v>
      </c>
      <c r="H278" s="271"/>
      <c r="I278" s="271"/>
      <c r="J278" s="156"/>
      <c r="K278" s="156"/>
      <c r="L278" s="156"/>
      <c r="M278" s="156"/>
    </row>
    <row r="279" spans="1:27" s="281" customFormat="1">
      <c r="C279" s="697"/>
      <c r="D279" s="282" t="s">
        <v>295</v>
      </c>
      <c r="E279" s="279"/>
      <c r="F279" s="265">
        <v>2.7189999999999999</v>
      </c>
      <c r="G279" s="278">
        <v>1.7000000000000001E-2</v>
      </c>
      <c r="H279" s="271"/>
      <c r="I279" s="271"/>
      <c r="J279" s="156"/>
      <c r="K279" s="156"/>
      <c r="L279" s="156"/>
      <c r="M279" s="156"/>
    </row>
    <row r="280" spans="1:27" s="281" customFormat="1">
      <c r="C280" s="697"/>
      <c r="D280" s="282" t="s">
        <v>296</v>
      </c>
      <c r="E280" s="279"/>
      <c r="F280" s="265">
        <v>0.27200000000000002</v>
      </c>
      <c r="G280" s="278">
        <v>1.7000000000000001E-2</v>
      </c>
      <c r="H280" s="271"/>
      <c r="I280" s="271"/>
      <c r="J280" s="156"/>
      <c r="K280" s="156"/>
      <c r="L280" s="156"/>
      <c r="M280" s="156"/>
    </row>
    <row r="281" spans="1:27" s="281" customFormat="1">
      <c r="C281" s="697"/>
      <c r="D281" s="282" t="s">
        <v>298</v>
      </c>
      <c r="E281" s="279"/>
      <c r="F281" s="265">
        <v>2.7189999999999999</v>
      </c>
      <c r="G281" s="278">
        <v>1.7000000000000001E-2</v>
      </c>
      <c r="H281" s="271"/>
      <c r="I281" s="271"/>
      <c r="J281" s="156"/>
      <c r="K281" s="156"/>
      <c r="L281" s="156"/>
      <c r="M281" s="156"/>
    </row>
    <row r="282" spans="1:27" s="281" customFormat="1" ht="13.5" thickBot="1">
      <c r="C282" s="698"/>
      <c r="D282" s="283" t="s">
        <v>297</v>
      </c>
      <c r="E282" s="284"/>
      <c r="F282" s="268">
        <v>8.9999999999999993E-3</v>
      </c>
      <c r="G282" s="285">
        <v>3.0000000000000001E-3</v>
      </c>
      <c r="H282" s="271"/>
      <c r="I282" s="271"/>
      <c r="J282" s="156"/>
      <c r="K282" s="156"/>
      <c r="L282" s="156"/>
      <c r="M282" s="156"/>
    </row>
    <row r="283" spans="1:27" s="281" customFormat="1">
      <c r="C283" s="286" t="s">
        <v>734</v>
      </c>
      <c r="I283" s="159"/>
      <c r="L283" s="158"/>
      <c r="M283" s="156"/>
    </row>
    <row r="284" spans="1:27">
      <c r="A284" s="156"/>
      <c r="B284" s="156"/>
      <c r="C284" s="85" t="s">
        <v>302</v>
      </c>
      <c r="D284" s="243"/>
      <c r="E284" s="243"/>
      <c r="F284" s="243"/>
      <c r="G284" s="287"/>
      <c r="H284" s="243"/>
      <c r="M284" s="156"/>
      <c r="N284" s="156"/>
      <c r="O284" s="156"/>
      <c r="P284" s="156"/>
      <c r="Q284" s="156"/>
      <c r="R284" s="156"/>
      <c r="S284" s="156"/>
      <c r="T284" s="156"/>
      <c r="U284" s="156"/>
      <c r="V284" s="156"/>
      <c r="W284" s="156"/>
      <c r="X284" s="156"/>
      <c r="Y284" s="156"/>
      <c r="Z284" s="156"/>
      <c r="AA284" s="156"/>
    </row>
    <row r="285" spans="1:27" ht="25.9" customHeight="1">
      <c r="A285" s="156"/>
      <c r="B285" s="157"/>
      <c r="C285" s="695" t="s">
        <v>282</v>
      </c>
      <c r="D285" s="695"/>
      <c r="E285" s="695"/>
      <c r="F285" s="695"/>
      <c r="G285" s="695"/>
      <c r="H285" s="695"/>
      <c r="I285" s="695"/>
      <c r="J285" s="695"/>
      <c r="K285" s="695"/>
      <c r="L285" s="695"/>
      <c r="M285" s="156"/>
      <c r="N285" s="156"/>
      <c r="O285" s="156"/>
      <c r="P285" s="156"/>
      <c r="Q285" s="156"/>
      <c r="R285" s="156"/>
      <c r="S285" s="156"/>
      <c r="T285" s="156"/>
      <c r="U285" s="156"/>
      <c r="V285" s="156"/>
      <c r="W285" s="156"/>
      <c r="X285" s="156"/>
      <c r="Y285" s="156"/>
      <c r="Z285" s="156"/>
      <c r="AA285" s="156"/>
    </row>
    <row r="286" spans="1:27">
      <c r="A286" s="156"/>
      <c r="B286" s="156"/>
      <c r="C286" s="86"/>
      <c r="D286" s="174"/>
      <c r="E286" s="174"/>
      <c r="F286" s="174"/>
      <c r="G286" s="288"/>
      <c r="H286" s="174"/>
      <c r="I286" s="156"/>
      <c r="J286" s="156"/>
      <c r="K286" s="156"/>
      <c r="L286" s="156"/>
      <c r="M286" s="156"/>
      <c r="N286" s="156"/>
      <c r="O286" s="156"/>
      <c r="P286" s="156"/>
      <c r="Q286" s="156"/>
      <c r="R286" s="156"/>
      <c r="S286" s="156"/>
      <c r="T286" s="156"/>
      <c r="U286" s="156"/>
      <c r="V286" s="156"/>
      <c r="W286" s="156"/>
      <c r="X286" s="156"/>
      <c r="Y286" s="156"/>
      <c r="Z286" s="156"/>
      <c r="AA286" s="156"/>
    </row>
    <row r="287" spans="1:27" ht="18.75">
      <c r="B287" s="247" t="s">
        <v>303</v>
      </c>
      <c r="C287" s="248" t="s">
        <v>304</v>
      </c>
      <c r="D287" s="289"/>
      <c r="E287" s="289"/>
      <c r="F287" s="289"/>
      <c r="G287" s="250"/>
      <c r="H287" s="250"/>
      <c r="I287" s="250"/>
      <c r="J287" s="250"/>
      <c r="K287" s="250"/>
      <c r="L287" s="251"/>
      <c r="M287" s="156"/>
      <c r="N287" s="156"/>
      <c r="O287" s="156"/>
      <c r="P287" s="156"/>
      <c r="Q287" s="156"/>
      <c r="R287" s="156"/>
      <c r="S287" s="156"/>
      <c r="T287" s="156"/>
      <c r="U287" s="156"/>
      <c r="V287" s="156"/>
      <c r="W287" s="156"/>
      <c r="X287" s="156"/>
      <c r="Y287" s="156"/>
      <c r="Z287" s="156"/>
      <c r="AA287" s="156"/>
    </row>
    <row r="288" spans="1:27" ht="13.5" thickBot="1">
      <c r="A288" s="156"/>
      <c r="B288" s="156"/>
      <c r="C288" s="290"/>
      <c r="D288" s="156"/>
      <c r="E288" s="156"/>
      <c r="F288" s="156"/>
      <c r="G288" s="156"/>
      <c r="H288" s="156"/>
      <c r="I288" s="156"/>
      <c r="J288" s="156"/>
      <c r="K288" s="156"/>
      <c r="L288" s="156"/>
      <c r="M288" s="156"/>
      <c r="N288" s="156"/>
      <c r="O288" s="156"/>
      <c r="P288" s="156"/>
      <c r="Q288" s="156"/>
      <c r="R288" s="156"/>
      <c r="S288" s="156"/>
      <c r="T288" s="156"/>
      <c r="U288" s="156"/>
      <c r="V288" s="156"/>
      <c r="W288" s="156"/>
      <c r="X288" s="156"/>
      <c r="Y288" s="156"/>
      <c r="Z288" s="156"/>
      <c r="AA288" s="156"/>
    </row>
    <row r="289" spans="1:27" ht="29.25" thickBot="1">
      <c r="A289" s="156"/>
      <c r="B289" s="156"/>
      <c r="C289" s="291" t="s">
        <v>259</v>
      </c>
      <c r="D289" s="254" t="s">
        <v>149</v>
      </c>
      <c r="E289" s="254" t="s">
        <v>305</v>
      </c>
      <c r="F289" s="255" t="s">
        <v>306</v>
      </c>
      <c r="G289" s="209"/>
      <c r="H289" s="156"/>
      <c r="I289" s="156"/>
      <c r="J289" s="156"/>
      <c r="K289" s="156"/>
      <c r="L289" s="156"/>
      <c r="M289" s="156"/>
      <c r="N289" s="156"/>
      <c r="O289" s="156"/>
      <c r="P289" s="156"/>
      <c r="Q289" s="156"/>
      <c r="R289" s="156"/>
      <c r="S289" s="156"/>
      <c r="T289" s="156"/>
      <c r="U289" s="156"/>
      <c r="V289" s="156"/>
      <c r="W289" s="156"/>
      <c r="X289" s="156"/>
      <c r="Y289" s="156"/>
      <c r="Z289" s="156"/>
      <c r="AA289" s="156"/>
    </row>
    <row r="290" spans="1:27">
      <c r="A290" s="156"/>
      <c r="B290" s="156"/>
      <c r="C290" s="696" t="s">
        <v>307</v>
      </c>
      <c r="D290" s="292" t="s">
        <v>254</v>
      </c>
      <c r="E290" s="293">
        <v>1.1000000000000001</v>
      </c>
      <c r="F290" s="294">
        <v>0.31</v>
      </c>
      <c r="G290" s="156"/>
      <c r="H290" s="156"/>
      <c r="I290" s="156"/>
      <c r="J290" s="156"/>
      <c r="K290" s="156"/>
      <c r="L290" s="156"/>
      <c r="M290" s="156"/>
      <c r="N290" s="156"/>
      <c r="O290" s="156"/>
      <c r="P290" s="156"/>
      <c r="Q290" s="156"/>
      <c r="R290" s="156"/>
      <c r="S290" s="156"/>
      <c r="T290" s="156"/>
      <c r="U290" s="156"/>
      <c r="V290" s="156"/>
      <c r="W290" s="156"/>
      <c r="X290" s="156"/>
      <c r="Y290" s="156"/>
      <c r="Z290" s="156"/>
      <c r="AA290" s="156"/>
    </row>
    <row r="291" spans="1:27">
      <c r="A291" s="156"/>
      <c r="B291" s="156"/>
      <c r="C291" s="697"/>
      <c r="D291" s="276" t="s">
        <v>308</v>
      </c>
      <c r="E291" s="295">
        <v>4.67</v>
      </c>
      <c r="F291" s="296">
        <v>0.08</v>
      </c>
      <c r="G291" s="156"/>
      <c r="H291" s="156"/>
      <c r="I291" s="156"/>
      <c r="J291" s="156"/>
      <c r="K291" s="156"/>
      <c r="L291" s="156"/>
      <c r="M291" s="156"/>
      <c r="N291" s="156"/>
      <c r="O291" s="156"/>
      <c r="P291" s="156"/>
      <c r="Q291" s="156"/>
      <c r="R291" s="156"/>
      <c r="S291" s="156"/>
      <c r="T291" s="156"/>
      <c r="U291" s="156"/>
      <c r="V291" s="156"/>
      <c r="W291" s="156"/>
      <c r="X291" s="156"/>
      <c r="Y291" s="156"/>
      <c r="Z291" s="156"/>
      <c r="AA291" s="156"/>
    </row>
    <row r="292" spans="1:27">
      <c r="A292" s="156"/>
      <c r="B292" s="156"/>
      <c r="C292" s="697"/>
      <c r="D292" s="276" t="s">
        <v>309</v>
      </c>
      <c r="E292" s="295">
        <v>2.27</v>
      </c>
      <c r="F292" s="296">
        <v>0.01</v>
      </c>
      <c r="G292" s="156"/>
      <c r="H292" s="156"/>
      <c r="I292" s="156"/>
      <c r="J292" s="156"/>
      <c r="K292" s="156"/>
      <c r="L292" s="156"/>
      <c r="M292" s="156"/>
      <c r="N292" s="156"/>
      <c r="O292" s="156"/>
      <c r="P292" s="156"/>
      <c r="Q292" s="156"/>
      <c r="R292" s="156"/>
      <c r="S292" s="156"/>
      <c r="T292" s="156"/>
      <c r="U292" s="156"/>
      <c r="V292" s="156"/>
      <c r="W292" s="156"/>
      <c r="X292" s="156"/>
      <c r="Y292" s="156"/>
      <c r="Z292" s="156"/>
      <c r="AA292" s="156"/>
    </row>
    <row r="293" spans="1:27">
      <c r="A293" s="156"/>
      <c r="B293" s="156"/>
      <c r="C293" s="706"/>
      <c r="D293" s="276" t="s">
        <v>286</v>
      </c>
      <c r="E293" s="295">
        <v>6.51</v>
      </c>
      <c r="F293" s="296">
        <v>0.17</v>
      </c>
      <c r="G293" s="156"/>
      <c r="H293" s="156"/>
      <c r="I293" s="156"/>
      <c r="J293" s="156"/>
      <c r="K293" s="156"/>
      <c r="L293" s="156"/>
      <c r="M293" s="156"/>
      <c r="N293" s="156"/>
      <c r="O293" s="156"/>
      <c r="P293" s="156"/>
      <c r="Q293" s="156"/>
      <c r="R293" s="156"/>
      <c r="S293" s="156"/>
      <c r="T293" s="156"/>
      <c r="U293" s="156"/>
      <c r="V293" s="156"/>
      <c r="W293" s="156"/>
      <c r="X293" s="156"/>
      <c r="Y293" s="156"/>
      <c r="Z293" s="156"/>
      <c r="AA293" s="156"/>
    </row>
    <row r="294" spans="1:27">
      <c r="A294" s="156"/>
      <c r="B294" s="156"/>
      <c r="C294" s="297" t="s">
        <v>310</v>
      </c>
      <c r="D294" s="276" t="s">
        <v>286</v>
      </c>
      <c r="E294" s="298">
        <v>0.8</v>
      </c>
      <c r="F294" s="296">
        <v>0.26</v>
      </c>
      <c r="G294" s="156"/>
      <c r="H294" s="156"/>
      <c r="I294" s="156"/>
      <c r="J294" s="156"/>
      <c r="K294" s="156"/>
      <c r="L294" s="156"/>
      <c r="M294" s="156"/>
      <c r="N294" s="156"/>
      <c r="O294" s="156"/>
      <c r="P294" s="156"/>
      <c r="Q294" s="156"/>
      <c r="R294" s="156"/>
      <c r="S294" s="156"/>
      <c r="T294" s="156"/>
      <c r="U294" s="156"/>
      <c r="V294" s="156"/>
      <c r="W294" s="156"/>
      <c r="X294" s="156"/>
      <c r="Y294" s="156"/>
      <c r="Z294" s="156"/>
      <c r="AA294" s="156"/>
    </row>
    <row r="295" spans="1:27">
      <c r="A295" s="156"/>
      <c r="B295" s="156"/>
      <c r="C295" s="705" t="s">
        <v>311</v>
      </c>
      <c r="D295" s="276" t="s">
        <v>312</v>
      </c>
      <c r="E295" s="299">
        <v>0</v>
      </c>
      <c r="F295" s="296">
        <v>0.3</v>
      </c>
      <c r="G295" s="156"/>
      <c r="H295" s="156"/>
      <c r="I295" s="156"/>
      <c r="J295" s="156"/>
      <c r="K295" s="156"/>
      <c r="L295" s="156"/>
      <c r="M295" s="156"/>
      <c r="N295" s="156"/>
      <c r="O295" s="156"/>
      <c r="P295" s="156"/>
      <c r="Q295" s="156"/>
      <c r="R295" s="156"/>
      <c r="S295" s="156"/>
      <c r="T295" s="156"/>
      <c r="U295" s="156"/>
      <c r="V295" s="156"/>
      <c r="W295" s="156"/>
      <c r="X295" s="156"/>
      <c r="Y295" s="156"/>
      <c r="Z295" s="156"/>
      <c r="AA295" s="156"/>
    </row>
    <row r="296" spans="1:27">
      <c r="A296" s="156"/>
      <c r="B296" s="156"/>
      <c r="C296" s="706"/>
      <c r="D296" s="276" t="s">
        <v>199</v>
      </c>
      <c r="E296" s="298">
        <v>7.06</v>
      </c>
      <c r="F296" s="296">
        <v>0.11</v>
      </c>
      <c r="G296" s="156"/>
      <c r="H296" s="156"/>
      <c r="I296" s="156"/>
      <c r="J296" s="156"/>
      <c r="K296" s="156"/>
      <c r="L296" s="156"/>
      <c r="M296" s="156"/>
      <c r="N296" s="156"/>
      <c r="O296" s="156"/>
      <c r="P296" s="156"/>
      <c r="Q296" s="156"/>
      <c r="R296" s="156"/>
      <c r="S296" s="156"/>
      <c r="T296" s="156"/>
      <c r="U296" s="156"/>
      <c r="V296" s="156"/>
      <c r="W296" s="156"/>
      <c r="X296" s="156"/>
      <c r="Y296" s="156"/>
      <c r="Z296" s="156"/>
      <c r="AA296" s="156"/>
    </row>
    <row r="297" spans="1:27">
      <c r="A297" s="156"/>
      <c r="B297" s="156"/>
      <c r="C297" s="705" t="s">
        <v>313</v>
      </c>
      <c r="D297" s="276" t="s">
        <v>308</v>
      </c>
      <c r="E297" s="295">
        <v>6.9</v>
      </c>
      <c r="F297" s="296">
        <v>0.47</v>
      </c>
      <c r="G297" s="156"/>
      <c r="H297" s="156"/>
      <c r="I297" s="156"/>
      <c r="J297" s="156"/>
      <c r="K297" s="156"/>
      <c r="L297" s="156"/>
      <c r="M297" s="156"/>
      <c r="N297" s="156"/>
      <c r="O297" s="156"/>
      <c r="P297" s="156"/>
      <c r="Q297" s="156"/>
      <c r="R297" s="156"/>
      <c r="S297" s="156"/>
      <c r="T297" s="156"/>
      <c r="U297" s="156"/>
      <c r="V297" s="156"/>
      <c r="W297" s="156"/>
      <c r="X297" s="156"/>
      <c r="Y297" s="156"/>
      <c r="Z297" s="156"/>
      <c r="AA297" s="156"/>
    </row>
    <row r="298" spans="1:27">
      <c r="A298" s="156"/>
      <c r="B298" s="156"/>
      <c r="C298" s="697"/>
      <c r="D298" s="276" t="s">
        <v>309</v>
      </c>
      <c r="E298" s="295">
        <v>1.93</v>
      </c>
      <c r="F298" s="300">
        <v>1.2</v>
      </c>
      <c r="G298" s="156"/>
      <c r="H298" s="156"/>
      <c r="I298" s="156"/>
      <c r="J298" s="156"/>
      <c r="K298" s="156"/>
      <c r="L298" s="156"/>
      <c r="M298" s="156"/>
      <c r="N298" s="156"/>
      <c r="O298" s="156"/>
      <c r="P298" s="156"/>
      <c r="Q298" s="156"/>
      <c r="R298" s="156"/>
      <c r="S298" s="156"/>
      <c r="T298" s="156"/>
      <c r="U298" s="156"/>
      <c r="V298" s="156"/>
      <c r="W298" s="156"/>
      <c r="X298" s="156"/>
      <c r="Y298" s="156"/>
      <c r="Z298" s="156"/>
      <c r="AA298" s="156"/>
    </row>
    <row r="299" spans="1:27">
      <c r="A299" s="156"/>
      <c r="B299" s="156"/>
      <c r="C299" s="697"/>
      <c r="D299" s="276" t="s">
        <v>314</v>
      </c>
      <c r="E299" s="295">
        <v>1.93</v>
      </c>
      <c r="F299" s="296">
        <v>1.2</v>
      </c>
      <c r="G299" s="156"/>
      <c r="H299" s="156"/>
      <c r="I299" s="156"/>
      <c r="J299" s="156"/>
      <c r="K299" s="156"/>
      <c r="L299" s="156"/>
      <c r="M299" s="156"/>
      <c r="N299" s="156"/>
      <c r="O299" s="156"/>
      <c r="P299" s="156"/>
      <c r="Q299" s="156"/>
      <c r="R299" s="156"/>
      <c r="S299" s="156"/>
      <c r="T299" s="156"/>
      <c r="U299" s="156"/>
      <c r="V299" s="156"/>
      <c r="W299" s="156"/>
      <c r="X299" s="156"/>
      <c r="Y299" s="156"/>
      <c r="Z299" s="156"/>
      <c r="AA299" s="156"/>
    </row>
    <row r="300" spans="1:27">
      <c r="A300" s="156"/>
      <c r="B300" s="156"/>
      <c r="C300" s="697"/>
      <c r="D300" s="276" t="s">
        <v>315</v>
      </c>
      <c r="E300" s="295">
        <v>1.26</v>
      </c>
      <c r="F300" s="296">
        <v>1.07</v>
      </c>
      <c r="G300" s="156"/>
      <c r="H300" s="156"/>
      <c r="I300" s="156"/>
      <c r="J300" s="156"/>
      <c r="K300" s="156"/>
      <c r="L300" s="156"/>
      <c r="M300" s="156"/>
      <c r="N300" s="156"/>
      <c r="O300" s="156"/>
      <c r="P300" s="156"/>
      <c r="Q300" s="156"/>
      <c r="R300" s="156"/>
      <c r="S300" s="156"/>
      <c r="T300" s="156"/>
      <c r="U300" s="156"/>
      <c r="V300" s="156"/>
      <c r="W300" s="156"/>
      <c r="X300" s="156"/>
      <c r="Y300" s="156"/>
      <c r="Z300" s="156"/>
      <c r="AA300" s="156"/>
    </row>
    <row r="301" spans="1:27">
      <c r="A301" s="156"/>
      <c r="B301" s="156"/>
      <c r="C301" s="697"/>
      <c r="D301" s="276" t="s">
        <v>316</v>
      </c>
      <c r="E301" s="295">
        <v>0.92</v>
      </c>
      <c r="F301" s="296">
        <v>0.56000000000000005</v>
      </c>
      <c r="G301" s="156"/>
      <c r="H301" s="156"/>
      <c r="I301" s="156"/>
      <c r="J301" s="156"/>
      <c r="K301" s="156"/>
      <c r="L301" s="156"/>
      <c r="M301" s="156"/>
      <c r="N301" s="156"/>
      <c r="O301" s="156"/>
      <c r="P301" s="156"/>
      <c r="Q301" s="156"/>
      <c r="R301" s="156"/>
      <c r="S301" s="156"/>
      <c r="T301" s="156"/>
      <c r="U301" s="156"/>
      <c r="V301" s="156"/>
      <c r="W301" s="156"/>
      <c r="X301" s="156"/>
      <c r="Y301" s="156"/>
      <c r="Z301" s="156"/>
      <c r="AA301" s="156"/>
    </row>
    <row r="302" spans="1:27">
      <c r="A302" s="156"/>
      <c r="B302" s="156"/>
      <c r="C302" s="706"/>
      <c r="D302" s="276" t="s">
        <v>296</v>
      </c>
      <c r="E302" s="298">
        <v>0.33</v>
      </c>
      <c r="F302" s="300">
        <v>0.94</v>
      </c>
      <c r="G302" s="156"/>
      <c r="H302" s="156"/>
      <c r="I302" s="156"/>
      <c r="J302" s="156"/>
      <c r="K302" s="156"/>
      <c r="L302" s="156"/>
      <c r="M302" s="156"/>
      <c r="N302" s="156"/>
      <c r="O302" s="156"/>
      <c r="P302" s="156"/>
      <c r="Q302" s="156"/>
      <c r="R302" s="156"/>
      <c r="S302" s="156"/>
      <c r="T302" s="156"/>
      <c r="U302" s="156"/>
      <c r="V302" s="156"/>
      <c r="W302" s="156"/>
      <c r="X302" s="156"/>
      <c r="Y302" s="156"/>
      <c r="Z302" s="156"/>
      <c r="AA302" s="156"/>
    </row>
    <row r="303" spans="1:27">
      <c r="A303" s="156"/>
      <c r="B303" s="156"/>
      <c r="C303" s="705" t="s">
        <v>317</v>
      </c>
      <c r="D303" s="276" t="s">
        <v>308</v>
      </c>
      <c r="E303" s="295">
        <v>8</v>
      </c>
      <c r="F303" s="296">
        <v>0.12</v>
      </c>
      <c r="G303" s="156"/>
      <c r="H303" s="156"/>
      <c r="I303" s="156"/>
      <c r="J303" s="156"/>
      <c r="K303" s="156"/>
      <c r="L303" s="156"/>
      <c r="M303" s="156"/>
      <c r="N303" s="156"/>
      <c r="O303" s="156"/>
      <c r="P303" s="156"/>
      <c r="Q303" s="156"/>
      <c r="R303" s="156"/>
      <c r="S303" s="156"/>
      <c r="T303" s="156"/>
      <c r="U303" s="156"/>
      <c r="V303" s="156"/>
      <c r="W303" s="156"/>
      <c r="X303" s="156"/>
      <c r="Y303" s="156"/>
      <c r="Z303" s="156"/>
      <c r="AA303" s="156"/>
    </row>
    <row r="304" spans="1:27">
      <c r="A304" s="156"/>
      <c r="B304" s="156"/>
      <c r="C304" s="697"/>
      <c r="D304" s="276" t="s">
        <v>309</v>
      </c>
      <c r="E304" s="295">
        <v>2.86</v>
      </c>
      <c r="F304" s="300">
        <v>1.48</v>
      </c>
      <c r="G304" s="156"/>
      <c r="H304" s="156"/>
      <c r="I304" s="156"/>
      <c r="J304" s="156"/>
      <c r="K304" s="156"/>
      <c r="L304" s="156"/>
      <c r="M304" s="156"/>
      <c r="N304" s="156"/>
      <c r="O304" s="156"/>
      <c r="P304" s="156"/>
      <c r="Q304" s="156"/>
      <c r="R304" s="156"/>
      <c r="S304" s="156"/>
      <c r="T304" s="156"/>
      <c r="U304" s="156"/>
      <c r="V304" s="156"/>
      <c r="W304" s="156"/>
      <c r="X304" s="156"/>
      <c r="Y304" s="156"/>
      <c r="Z304" s="156"/>
      <c r="AA304" s="156"/>
    </row>
    <row r="305" spans="1:27">
      <c r="A305" s="156"/>
      <c r="B305" s="156"/>
      <c r="C305" s="697"/>
      <c r="D305" s="276" t="s">
        <v>314</v>
      </c>
      <c r="E305" s="295">
        <v>2.86</v>
      </c>
      <c r="F305" s="300">
        <v>1.48</v>
      </c>
      <c r="G305" s="156"/>
      <c r="H305" s="156"/>
      <c r="I305" s="156"/>
      <c r="J305" s="156"/>
      <c r="K305" s="156"/>
      <c r="L305" s="156"/>
      <c r="M305" s="156"/>
      <c r="N305" s="156"/>
      <c r="O305" s="156"/>
      <c r="P305" s="156"/>
      <c r="Q305" s="156"/>
      <c r="R305" s="156"/>
      <c r="S305" s="156"/>
      <c r="T305" s="156"/>
      <c r="U305" s="156"/>
      <c r="V305" s="156"/>
      <c r="W305" s="156"/>
      <c r="X305" s="156"/>
      <c r="Y305" s="156"/>
      <c r="Z305" s="156"/>
      <c r="AA305" s="156"/>
    </row>
    <row r="306" spans="1:27">
      <c r="A306" s="156"/>
      <c r="B306" s="156"/>
      <c r="C306" s="697"/>
      <c r="D306" s="276" t="s">
        <v>315</v>
      </c>
      <c r="E306" s="298">
        <v>1.01</v>
      </c>
      <c r="F306" s="296">
        <v>0.94</v>
      </c>
      <c r="G306" s="156"/>
      <c r="H306" s="156"/>
      <c r="I306" s="156"/>
      <c r="J306" s="156"/>
      <c r="K306" s="156"/>
      <c r="L306" s="156"/>
      <c r="M306" s="156"/>
      <c r="N306" s="156"/>
      <c r="O306" s="156"/>
      <c r="P306" s="156"/>
      <c r="Q306" s="156"/>
      <c r="R306" s="156"/>
      <c r="S306" s="156"/>
      <c r="T306" s="156"/>
      <c r="U306" s="156"/>
      <c r="V306" s="156"/>
      <c r="W306" s="156"/>
      <c r="X306" s="156"/>
      <c r="Y306" s="156"/>
      <c r="Z306" s="156"/>
      <c r="AA306" s="156"/>
    </row>
    <row r="307" spans="1:27">
      <c r="A307" s="156"/>
      <c r="B307" s="156"/>
      <c r="C307" s="697"/>
      <c r="D307" s="276" t="s">
        <v>316</v>
      </c>
      <c r="E307" s="295">
        <v>0.92</v>
      </c>
      <c r="F307" s="296">
        <v>0.56000000000000005</v>
      </c>
      <c r="G307" s="156"/>
      <c r="H307" s="156"/>
      <c r="I307" s="156"/>
      <c r="J307" s="156"/>
      <c r="K307" s="156"/>
      <c r="L307" s="156"/>
      <c r="M307" s="156"/>
      <c r="N307" s="156"/>
      <c r="O307" s="156"/>
      <c r="P307" s="156"/>
      <c r="Q307" s="156"/>
      <c r="R307" s="156"/>
      <c r="S307" s="156"/>
      <c r="T307" s="156"/>
      <c r="U307" s="156"/>
      <c r="V307" s="156"/>
      <c r="W307" s="156"/>
      <c r="X307" s="156"/>
      <c r="Y307" s="156"/>
      <c r="Z307" s="156"/>
      <c r="AA307" s="156"/>
    </row>
    <row r="308" spans="1:27">
      <c r="A308" s="156"/>
      <c r="B308" s="156"/>
      <c r="C308" s="706"/>
      <c r="D308" s="301" t="s">
        <v>296</v>
      </c>
      <c r="E308" s="298">
        <v>0.59</v>
      </c>
      <c r="F308" s="296">
        <v>0.5</v>
      </c>
      <c r="G308" s="156"/>
      <c r="H308" s="156"/>
      <c r="I308" s="156"/>
      <c r="J308" s="156"/>
      <c r="K308" s="156"/>
      <c r="L308" s="156"/>
      <c r="M308" s="156"/>
      <c r="N308" s="156"/>
      <c r="O308" s="156"/>
      <c r="P308" s="156"/>
      <c r="Q308" s="156"/>
      <c r="R308" s="156"/>
      <c r="S308" s="156"/>
      <c r="T308" s="156"/>
      <c r="U308" s="156"/>
      <c r="V308" s="156"/>
      <c r="W308" s="156"/>
      <c r="X308" s="156"/>
      <c r="Y308" s="156"/>
      <c r="Z308" s="156"/>
      <c r="AA308" s="156"/>
    </row>
    <row r="309" spans="1:27">
      <c r="A309" s="156"/>
      <c r="B309" s="156"/>
      <c r="C309" s="705" t="s">
        <v>318</v>
      </c>
      <c r="D309" s="276" t="s">
        <v>308</v>
      </c>
      <c r="E309" s="295">
        <v>7.34</v>
      </c>
      <c r="F309" s="296">
        <v>0.31</v>
      </c>
      <c r="G309" s="156"/>
      <c r="H309" s="156"/>
      <c r="I309" s="156"/>
      <c r="J309" s="156"/>
      <c r="K309" s="156"/>
      <c r="L309" s="156"/>
      <c r="M309" s="156"/>
      <c r="N309" s="156"/>
      <c r="O309" s="156"/>
      <c r="P309" s="156"/>
      <c r="Q309" s="156"/>
      <c r="R309" s="156"/>
      <c r="S309" s="156"/>
      <c r="T309" s="156"/>
      <c r="U309" s="156"/>
      <c r="V309" s="156"/>
      <c r="W309" s="156"/>
      <c r="X309" s="156"/>
      <c r="Y309" s="156"/>
      <c r="Z309" s="156"/>
      <c r="AA309" s="156"/>
    </row>
    <row r="310" spans="1:27">
      <c r="A310" s="156"/>
      <c r="B310" s="156"/>
      <c r="C310" s="697"/>
      <c r="D310" s="276" t="s">
        <v>309</v>
      </c>
      <c r="E310" s="295">
        <v>3.02</v>
      </c>
      <c r="F310" s="300">
        <v>1.5</v>
      </c>
      <c r="G310" s="156"/>
      <c r="H310" s="156"/>
      <c r="I310" s="156"/>
      <c r="J310" s="156"/>
      <c r="K310" s="156"/>
      <c r="L310" s="156"/>
      <c r="M310" s="156"/>
      <c r="N310" s="156"/>
      <c r="O310" s="156"/>
      <c r="P310" s="156"/>
      <c r="Q310" s="156"/>
      <c r="R310" s="156"/>
      <c r="S310" s="156"/>
      <c r="T310" s="156"/>
      <c r="U310" s="156"/>
      <c r="V310" s="156"/>
      <c r="W310" s="156"/>
      <c r="X310" s="156"/>
      <c r="Y310" s="156"/>
      <c r="Z310" s="156"/>
      <c r="AA310" s="156"/>
    </row>
    <row r="311" spans="1:27">
      <c r="A311" s="156"/>
      <c r="B311" s="156"/>
      <c r="C311" s="697"/>
      <c r="D311" s="276" t="s">
        <v>286</v>
      </c>
      <c r="E311" s="295">
        <v>0.67</v>
      </c>
      <c r="F311" s="296">
        <v>0.49</v>
      </c>
      <c r="G311" s="156"/>
      <c r="H311" s="156"/>
      <c r="I311" s="156"/>
      <c r="J311" s="156"/>
      <c r="K311" s="156"/>
      <c r="L311" s="156"/>
      <c r="M311" s="156"/>
      <c r="N311" s="156"/>
      <c r="O311" s="156"/>
      <c r="P311" s="156"/>
      <c r="Q311" s="156"/>
      <c r="R311" s="156"/>
      <c r="S311" s="156"/>
      <c r="T311" s="156"/>
      <c r="U311" s="156"/>
      <c r="V311" s="156"/>
      <c r="W311" s="156"/>
      <c r="X311" s="156"/>
      <c r="Y311" s="156"/>
      <c r="Z311" s="156"/>
      <c r="AA311" s="156"/>
    </row>
    <row r="312" spans="1:27">
      <c r="A312" s="156"/>
      <c r="B312" s="156"/>
      <c r="C312" s="706"/>
      <c r="D312" s="302" t="s">
        <v>296</v>
      </c>
      <c r="E312" s="295">
        <v>0.37</v>
      </c>
      <c r="F312" s="296">
        <v>0.63</v>
      </c>
      <c r="G312" s="156"/>
      <c r="H312" s="156"/>
      <c r="I312" s="156"/>
      <c r="J312" s="156"/>
      <c r="K312" s="156"/>
      <c r="L312" s="156"/>
      <c r="M312" s="156"/>
      <c r="N312" s="156"/>
      <c r="O312" s="156"/>
      <c r="P312" s="156"/>
      <c r="Q312" s="156"/>
      <c r="R312" s="156"/>
      <c r="S312" s="156"/>
      <c r="T312" s="156"/>
      <c r="U312" s="156"/>
      <c r="V312" s="156"/>
      <c r="W312" s="156"/>
      <c r="X312" s="156"/>
      <c r="Y312" s="156"/>
      <c r="Z312" s="156"/>
      <c r="AA312" s="156"/>
    </row>
    <row r="313" spans="1:27">
      <c r="A313" s="156"/>
      <c r="B313" s="156"/>
      <c r="C313" s="705" t="s">
        <v>319</v>
      </c>
      <c r="D313" s="276" t="s">
        <v>320</v>
      </c>
      <c r="E313" s="295">
        <v>1.07</v>
      </c>
      <c r="F313" s="300">
        <v>1.1200000000000001</v>
      </c>
      <c r="G313" s="156"/>
      <c r="H313" s="156"/>
      <c r="I313" s="156"/>
      <c r="J313" s="156"/>
      <c r="K313" s="156"/>
      <c r="L313" s="156"/>
      <c r="M313" s="156"/>
      <c r="N313" s="156"/>
      <c r="O313" s="156"/>
      <c r="P313" s="156"/>
      <c r="Q313" s="156"/>
      <c r="R313" s="156"/>
      <c r="S313" s="156"/>
      <c r="T313" s="156"/>
      <c r="U313" s="156"/>
      <c r="V313" s="156"/>
      <c r="W313" s="156"/>
      <c r="X313" s="156"/>
      <c r="Y313" s="156"/>
      <c r="Z313" s="156"/>
      <c r="AA313" s="156"/>
    </row>
    <row r="314" spans="1:27">
      <c r="A314" s="156"/>
      <c r="B314" s="156"/>
      <c r="C314" s="697"/>
      <c r="D314" s="276" t="s">
        <v>286</v>
      </c>
      <c r="E314" s="295">
        <v>1.98</v>
      </c>
      <c r="F314" s="300">
        <v>1.21</v>
      </c>
      <c r="G314" s="156"/>
      <c r="H314" s="156"/>
      <c r="I314" s="156"/>
      <c r="J314" s="156"/>
      <c r="K314" s="156"/>
      <c r="L314" s="156"/>
      <c r="M314" s="156"/>
      <c r="N314" s="156"/>
      <c r="O314" s="156"/>
      <c r="P314" s="156"/>
      <c r="Q314" s="156"/>
      <c r="R314" s="156"/>
      <c r="S314" s="156"/>
      <c r="T314" s="156"/>
      <c r="U314" s="156"/>
      <c r="V314" s="156"/>
      <c r="W314" s="156"/>
      <c r="X314" s="156"/>
      <c r="Y314" s="156"/>
      <c r="Z314" s="156"/>
      <c r="AA314" s="156"/>
    </row>
    <row r="315" spans="1:27">
      <c r="A315" s="156"/>
      <c r="B315" s="156"/>
      <c r="C315" s="706"/>
      <c r="D315" s="276" t="s">
        <v>296</v>
      </c>
      <c r="E315" s="295">
        <v>0.37</v>
      </c>
      <c r="F315" s="300">
        <v>0.93</v>
      </c>
      <c r="G315" s="156"/>
      <c r="H315" s="156"/>
      <c r="I315" s="156"/>
      <c r="J315" s="156"/>
      <c r="K315" s="156"/>
      <c r="L315" s="156"/>
      <c r="M315" s="156"/>
      <c r="N315" s="156"/>
      <c r="O315" s="156"/>
      <c r="P315" s="156"/>
      <c r="Q315" s="156"/>
      <c r="R315" s="156"/>
      <c r="S315" s="156"/>
      <c r="T315" s="156"/>
      <c r="U315" s="156"/>
      <c r="V315" s="156"/>
      <c r="W315" s="156"/>
      <c r="X315" s="156"/>
      <c r="Y315" s="156"/>
      <c r="Z315" s="156"/>
      <c r="AA315" s="156"/>
    </row>
    <row r="316" spans="1:27">
      <c r="A316" s="156"/>
      <c r="B316" s="156"/>
      <c r="C316" s="705" t="s">
        <v>321</v>
      </c>
      <c r="D316" s="276" t="s">
        <v>308</v>
      </c>
      <c r="E316" s="295">
        <v>7.3</v>
      </c>
      <c r="F316" s="300">
        <v>0.51</v>
      </c>
      <c r="G316" s="156"/>
      <c r="H316" s="156"/>
      <c r="I316" s="156"/>
      <c r="J316" s="156"/>
      <c r="K316" s="156"/>
      <c r="L316" s="156"/>
      <c r="M316" s="156"/>
      <c r="N316" s="156"/>
      <c r="O316" s="156"/>
      <c r="P316" s="156"/>
      <c r="Q316" s="156"/>
      <c r="R316" s="156"/>
      <c r="S316" s="156"/>
      <c r="T316" s="156"/>
      <c r="U316" s="156"/>
      <c r="V316" s="156"/>
      <c r="W316" s="156"/>
      <c r="X316" s="156"/>
      <c r="Y316" s="156"/>
      <c r="Z316" s="156"/>
      <c r="AA316" s="156"/>
    </row>
    <row r="317" spans="1:27">
      <c r="A317" s="156"/>
      <c r="B317" s="156"/>
      <c r="C317" s="697"/>
      <c r="D317" s="276" t="s">
        <v>309</v>
      </c>
      <c r="E317" s="295">
        <v>2.81</v>
      </c>
      <c r="F317" s="300">
        <v>1.57</v>
      </c>
      <c r="G317" s="156"/>
      <c r="H317" s="156"/>
      <c r="I317" s="156"/>
      <c r="J317" s="156"/>
      <c r="K317" s="156"/>
      <c r="L317" s="156"/>
      <c r="M317" s="156"/>
      <c r="N317" s="156"/>
      <c r="O317" s="156"/>
      <c r="P317" s="156"/>
      <c r="Q317" s="156"/>
      <c r="R317" s="156"/>
      <c r="S317" s="156"/>
      <c r="T317" s="156"/>
      <c r="U317" s="156"/>
      <c r="V317" s="156"/>
      <c r="W317" s="156"/>
      <c r="X317" s="156"/>
      <c r="Y317" s="156"/>
      <c r="Z317" s="156"/>
      <c r="AA317" s="156"/>
    </row>
    <row r="318" spans="1:27">
      <c r="A318" s="156"/>
      <c r="B318" s="156"/>
      <c r="C318" s="697"/>
      <c r="D318" s="276" t="s">
        <v>286</v>
      </c>
      <c r="E318" s="295">
        <v>0.43</v>
      </c>
      <c r="F318" s="300">
        <v>0.62</v>
      </c>
      <c r="G318" s="156"/>
      <c r="H318" s="156"/>
      <c r="I318" s="156"/>
      <c r="J318" s="156"/>
      <c r="K318" s="156"/>
      <c r="L318" s="156"/>
      <c r="M318" s="156"/>
      <c r="N318" s="156"/>
      <c r="O318" s="156"/>
      <c r="P318" s="156"/>
      <c r="Q318" s="156"/>
      <c r="R318" s="156"/>
      <c r="S318" s="156"/>
      <c r="T318" s="156"/>
      <c r="U318" s="156"/>
      <c r="V318" s="156"/>
      <c r="W318" s="156"/>
      <c r="X318" s="156"/>
      <c r="Y318" s="156"/>
      <c r="Z318" s="156"/>
      <c r="AA318" s="156"/>
    </row>
    <row r="319" spans="1:27">
      <c r="A319" s="156"/>
      <c r="B319" s="156"/>
      <c r="C319" s="706"/>
      <c r="D319" s="276" t="s">
        <v>296</v>
      </c>
      <c r="E319" s="295">
        <v>0.46</v>
      </c>
      <c r="F319" s="300">
        <v>0.66</v>
      </c>
      <c r="G319" s="156"/>
      <c r="H319" s="156"/>
      <c r="I319" s="156"/>
      <c r="J319" s="156"/>
      <c r="K319" s="156"/>
      <c r="L319" s="156"/>
      <c r="M319" s="156"/>
      <c r="N319" s="156"/>
      <c r="O319" s="156"/>
      <c r="P319" s="156"/>
      <c r="Q319" s="156"/>
      <c r="R319" s="156"/>
      <c r="S319" s="156"/>
      <c r="T319" s="156"/>
      <c r="U319" s="156"/>
      <c r="V319" s="156"/>
      <c r="W319" s="156"/>
      <c r="X319" s="156"/>
      <c r="Y319" s="156"/>
      <c r="Z319" s="156"/>
      <c r="AA319" s="156"/>
    </row>
    <row r="320" spans="1:27">
      <c r="A320" s="156"/>
      <c r="B320" s="156"/>
      <c r="C320" s="705" t="s">
        <v>322</v>
      </c>
      <c r="D320" s="276" t="s">
        <v>308</v>
      </c>
      <c r="E320" s="295">
        <v>9.6199999999999992</v>
      </c>
      <c r="F320" s="303">
        <v>0</v>
      </c>
      <c r="G320" s="156"/>
      <c r="H320" s="156"/>
      <c r="I320" s="156"/>
      <c r="J320" s="156"/>
      <c r="K320" s="156"/>
      <c r="L320" s="156"/>
      <c r="M320" s="156"/>
      <c r="N320" s="156"/>
      <c r="O320" s="156"/>
      <c r="P320" s="156"/>
      <c r="Q320" s="156"/>
      <c r="R320" s="156"/>
      <c r="S320" s="156"/>
      <c r="T320" s="156"/>
      <c r="U320" s="156"/>
      <c r="V320" s="156"/>
      <c r="W320" s="156"/>
      <c r="X320" s="156"/>
      <c r="Y320" s="156"/>
      <c r="Z320" s="156"/>
      <c r="AA320" s="156"/>
    </row>
    <row r="321" spans="1:27">
      <c r="A321" s="156"/>
      <c r="B321" s="156"/>
      <c r="C321" s="697"/>
      <c r="D321" s="276" t="s">
        <v>309</v>
      </c>
      <c r="E321" s="295">
        <v>3.22</v>
      </c>
      <c r="F321" s="300">
        <v>2.0499999999999998</v>
      </c>
      <c r="G321" s="156"/>
      <c r="H321" s="156"/>
      <c r="I321" s="156"/>
      <c r="J321" s="156"/>
      <c r="K321" s="156"/>
      <c r="L321" s="156"/>
      <c r="M321" s="156"/>
      <c r="N321" s="156"/>
      <c r="O321" s="156"/>
      <c r="P321" s="156"/>
      <c r="Q321" s="156"/>
      <c r="R321" s="156"/>
      <c r="S321" s="156"/>
      <c r="T321" s="156"/>
      <c r="U321" s="156"/>
      <c r="V321" s="156"/>
      <c r="W321" s="156"/>
      <c r="X321" s="156"/>
      <c r="Y321" s="156"/>
      <c r="Z321" s="156"/>
      <c r="AA321" s="156"/>
    </row>
    <row r="322" spans="1:27">
      <c r="A322" s="156"/>
      <c r="B322" s="156"/>
      <c r="C322" s="706"/>
      <c r="D322" s="276" t="s">
        <v>286</v>
      </c>
      <c r="E322" s="298">
        <v>0.49</v>
      </c>
      <c r="F322" s="300">
        <v>1.26</v>
      </c>
      <c r="G322" s="156"/>
      <c r="H322" s="156"/>
      <c r="I322" s="156"/>
      <c r="J322" s="156"/>
      <c r="K322" s="156"/>
      <c r="L322" s="156"/>
      <c r="M322" s="156"/>
      <c r="N322" s="156"/>
      <c r="O322" s="156"/>
      <c r="P322" s="156"/>
      <c r="Q322" s="156"/>
      <c r="R322" s="156"/>
      <c r="S322" s="156"/>
      <c r="T322" s="156"/>
      <c r="U322" s="156"/>
      <c r="V322" s="156"/>
      <c r="W322" s="156"/>
      <c r="X322" s="156"/>
      <c r="Y322" s="156"/>
      <c r="Z322" s="156"/>
      <c r="AA322" s="156"/>
    </row>
    <row r="323" spans="1:27">
      <c r="A323" s="156"/>
      <c r="B323" s="156"/>
      <c r="C323" s="705" t="s">
        <v>323</v>
      </c>
      <c r="D323" s="276" t="s">
        <v>320</v>
      </c>
      <c r="E323" s="295">
        <v>3.32</v>
      </c>
      <c r="F323" s="300">
        <v>1.86</v>
      </c>
      <c r="G323" s="156"/>
      <c r="H323" s="156"/>
      <c r="I323" s="156"/>
      <c r="J323" s="156"/>
      <c r="K323" s="156"/>
      <c r="L323" s="156"/>
      <c r="M323" s="156"/>
      <c r="N323" s="156"/>
      <c r="O323" s="156"/>
      <c r="P323" s="156"/>
      <c r="Q323" s="156"/>
      <c r="R323" s="156"/>
      <c r="S323" s="156"/>
      <c r="T323" s="156"/>
      <c r="U323" s="156"/>
      <c r="V323" s="156"/>
      <c r="W323" s="156"/>
      <c r="X323" s="156"/>
      <c r="Y323" s="156"/>
      <c r="Z323" s="156"/>
      <c r="AA323" s="156"/>
    </row>
    <row r="324" spans="1:27">
      <c r="A324" s="156"/>
      <c r="B324" s="156"/>
      <c r="C324" s="697"/>
      <c r="D324" s="276" t="s">
        <v>286</v>
      </c>
      <c r="E324" s="295">
        <v>0.41</v>
      </c>
      <c r="F324" s="300">
        <v>0.97</v>
      </c>
      <c r="G324" s="156"/>
      <c r="H324" s="156"/>
      <c r="I324" s="156"/>
      <c r="J324" s="156"/>
      <c r="K324" s="156"/>
      <c r="L324" s="156"/>
      <c r="M324" s="156"/>
      <c r="N324" s="156"/>
      <c r="O324" s="156"/>
      <c r="P324" s="156"/>
      <c r="Q324" s="156"/>
      <c r="R324" s="156"/>
      <c r="S324" s="156"/>
      <c r="T324" s="156"/>
      <c r="U324" s="156"/>
      <c r="V324" s="156"/>
      <c r="W324" s="156"/>
      <c r="X324" s="156"/>
      <c r="Y324" s="156"/>
      <c r="Z324" s="156"/>
      <c r="AA324" s="156"/>
    </row>
    <row r="325" spans="1:27">
      <c r="A325" s="156"/>
      <c r="B325" s="156"/>
      <c r="C325" s="706"/>
      <c r="D325" s="276" t="s">
        <v>296</v>
      </c>
      <c r="E325" s="295">
        <v>2.0499999999999998</v>
      </c>
      <c r="F325" s="296">
        <v>0.01</v>
      </c>
      <c r="G325" s="156"/>
      <c r="H325" s="156"/>
      <c r="I325" s="156"/>
      <c r="J325" s="156"/>
      <c r="K325" s="156"/>
      <c r="L325" s="156"/>
      <c r="M325" s="156"/>
      <c r="N325" s="156"/>
      <c r="O325" s="156"/>
      <c r="P325" s="156"/>
      <c r="Q325" s="156"/>
      <c r="R325" s="156"/>
      <c r="S325" s="156"/>
      <c r="T325" s="156"/>
      <c r="U325" s="156"/>
      <c r="V325" s="156"/>
      <c r="W325" s="156"/>
      <c r="X325" s="156"/>
      <c r="Y325" s="156"/>
      <c r="Z325" s="156"/>
      <c r="AA325" s="156"/>
    </row>
    <row r="326" spans="1:27">
      <c r="A326" s="156"/>
      <c r="B326" s="156"/>
      <c r="C326" s="705" t="s">
        <v>324</v>
      </c>
      <c r="D326" s="276" t="s">
        <v>308</v>
      </c>
      <c r="E326" s="295">
        <v>9.86</v>
      </c>
      <c r="F326" s="296">
        <v>0.11</v>
      </c>
      <c r="G326" s="156"/>
      <c r="H326" s="156"/>
      <c r="I326" s="156"/>
      <c r="J326" s="156"/>
      <c r="K326" s="156"/>
      <c r="L326" s="156"/>
      <c r="M326" s="156"/>
      <c r="N326" s="156"/>
      <c r="O326" s="156"/>
      <c r="P326" s="156"/>
      <c r="Q326" s="156"/>
      <c r="R326" s="156"/>
      <c r="S326" s="156"/>
      <c r="T326" s="156"/>
      <c r="U326" s="156"/>
      <c r="V326" s="156"/>
      <c r="W326" s="156"/>
      <c r="X326" s="156"/>
      <c r="Y326" s="156"/>
      <c r="Z326" s="156"/>
      <c r="AA326" s="156"/>
    </row>
    <row r="327" spans="1:27">
      <c r="A327" s="156"/>
      <c r="B327" s="156"/>
      <c r="C327" s="697"/>
      <c r="D327" s="276" t="s">
        <v>309</v>
      </c>
      <c r="E327" s="295">
        <v>2.74</v>
      </c>
      <c r="F327" s="300">
        <v>1.49</v>
      </c>
      <c r="G327" s="156"/>
      <c r="H327" s="156"/>
      <c r="I327" s="156"/>
      <c r="J327" s="156"/>
      <c r="K327" s="156"/>
      <c r="L327" s="156"/>
      <c r="M327" s="156"/>
      <c r="N327" s="156"/>
      <c r="O327" s="156"/>
      <c r="P327" s="156"/>
      <c r="Q327" s="156"/>
      <c r="R327" s="156"/>
      <c r="S327" s="156"/>
      <c r="T327" s="156"/>
      <c r="U327" s="156"/>
      <c r="V327" s="156"/>
      <c r="W327" s="156"/>
      <c r="X327" s="156"/>
      <c r="Y327" s="156"/>
      <c r="Z327" s="156"/>
      <c r="AA327" s="156"/>
    </row>
    <row r="328" spans="1:27">
      <c r="A328" s="156"/>
      <c r="B328" s="156"/>
      <c r="C328" s="697"/>
      <c r="D328" s="276" t="s">
        <v>286</v>
      </c>
      <c r="E328" s="298">
        <v>0.73</v>
      </c>
      <c r="F328" s="296">
        <v>0.66</v>
      </c>
      <c r="G328" s="156"/>
      <c r="H328" s="156"/>
      <c r="I328" s="156"/>
      <c r="J328" s="156"/>
      <c r="K328" s="156"/>
      <c r="L328" s="156"/>
      <c r="M328" s="156"/>
      <c r="N328" s="156"/>
      <c r="O328" s="156"/>
      <c r="P328" s="156"/>
      <c r="Q328" s="156"/>
      <c r="R328" s="156"/>
      <c r="S328" s="156"/>
      <c r="T328" s="156"/>
      <c r="U328" s="156"/>
      <c r="V328" s="156"/>
      <c r="W328" s="156"/>
      <c r="X328" s="156"/>
      <c r="Y328" s="156"/>
      <c r="Z328" s="156"/>
      <c r="AA328" s="156"/>
    </row>
    <row r="329" spans="1:27" ht="13.5" thickBot="1">
      <c r="A329" s="156"/>
      <c r="B329" s="156"/>
      <c r="C329" s="698"/>
      <c r="D329" s="304" t="s">
        <v>296</v>
      </c>
      <c r="E329" s="305">
        <v>0.44</v>
      </c>
      <c r="F329" s="306">
        <v>0.61</v>
      </c>
      <c r="G329" s="156"/>
      <c r="H329" s="156"/>
      <c r="I329" s="156"/>
      <c r="J329" s="156"/>
      <c r="K329" s="156"/>
      <c r="L329" s="156"/>
      <c r="M329" s="156"/>
      <c r="N329" s="156"/>
      <c r="O329" s="156"/>
      <c r="P329" s="156"/>
      <c r="Q329" s="156"/>
      <c r="R329" s="156"/>
      <c r="S329" s="156"/>
      <c r="T329" s="156"/>
      <c r="U329" s="156"/>
      <c r="V329" s="156"/>
      <c r="W329" s="156"/>
      <c r="X329" s="156"/>
      <c r="Y329" s="156"/>
      <c r="Z329" s="156"/>
      <c r="AA329" s="156"/>
    </row>
    <row r="330" spans="1:27">
      <c r="A330" s="156"/>
      <c r="B330" s="156"/>
      <c r="C330" s="286" t="s">
        <v>735</v>
      </c>
      <c r="D330" s="243"/>
      <c r="E330" s="243"/>
      <c r="F330" s="243"/>
      <c r="G330" s="223"/>
      <c r="H330" s="223"/>
      <c r="I330" s="156"/>
      <c r="J330" s="156"/>
      <c r="K330" s="156"/>
      <c r="L330" s="156"/>
      <c r="M330" s="156"/>
      <c r="N330" s="156"/>
      <c r="O330" s="156"/>
      <c r="P330" s="156"/>
      <c r="Q330" s="156"/>
      <c r="R330" s="156"/>
      <c r="S330" s="156"/>
      <c r="T330" s="156"/>
      <c r="U330" s="156"/>
      <c r="V330" s="156"/>
      <c r="W330" s="156"/>
      <c r="X330" s="156"/>
      <c r="Y330" s="156"/>
      <c r="Z330" s="156"/>
      <c r="AA330" s="156"/>
    </row>
    <row r="331" spans="1:27">
      <c r="A331" s="156"/>
      <c r="B331" s="156"/>
      <c r="C331" s="85" t="s">
        <v>302</v>
      </c>
      <c r="D331" s="243"/>
      <c r="E331" s="243"/>
      <c r="F331" s="243"/>
      <c r="G331" s="223"/>
      <c r="H331" s="223"/>
      <c r="I331" s="156"/>
      <c r="J331" s="156"/>
      <c r="K331" s="156"/>
      <c r="L331" s="156"/>
      <c r="M331" s="156"/>
      <c r="N331" s="156"/>
      <c r="O331" s="156"/>
      <c r="P331" s="156"/>
      <c r="Q331" s="156"/>
      <c r="R331" s="156"/>
      <c r="S331" s="156"/>
      <c r="T331" s="156"/>
      <c r="U331" s="156"/>
      <c r="V331" s="156"/>
      <c r="W331" s="156"/>
      <c r="X331" s="156"/>
      <c r="Y331" s="156"/>
      <c r="Z331" s="156"/>
      <c r="AA331" s="156"/>
    </row>
    <row r="332" spans="1:27" ht="55.15" customHeight="1">
      <c r="A332" s="156"/>
      <c r="B332" s="307"/>
      <c r="C332" s="695" t="s">
        <v>325</v>
      </c>
      <c r="D332" s="695"/>
      <c r="E332" s="695"/>
      <c r="F332" s="695"/>
      <c r="G332" s="695"/>
      <c r="H332" s="695"/>
      <c r="I332" s="156"/>
      <c r="J332" s="156"/>
      <c r="K332" s="156"/>
      <c r="L332" s="156"/>
      <c r="M332" s="156"/>
      <c r="N332" s="156"/>
      <c r="O332" s="156"/>
      <c r="P332" s="156"/>
      <c r="Q332" s="156"/>
      <c r="R332" s="156"/>
      <c r="S332" s="156"/>
      <c r="T332" s="156"/>
      <c r="U332" s="156"/>
      <c r="V332" s="156"/>
      <c r="W332" s="156"/>
      <c r="X332" s="156"/>
      <c r="Y332" s="156"/>
      <c r="Z332" s="156"/>
      <c r="AA332" s="156"/>
    </row>
    <row r="333" spans="1:27">
      <c r="A333" s="156"/>
      <c r="B333" s="157"/>
      <c r="C333" s="243"/>
      <c r="D333" s="243"/>
      <c r="E333" s="243"/>
      <c r="F333" s="243"/>
      <c r="G333" s="243"/>
      <c r="H333" s="243"/>
      <c r="I333" s="243"/>
      <c r="J333" s="243"/>
      <c r="K333" s="243"/>
      <c r="L333" s="228"/>
      <c r="M333" s="228"/>
      <c r="N333" s="156"/>
      <c r="O333" s="156"/>
      <c r="P333" s="156"/>
      <c r="Q333" s="156"/>
      <c r="R333" s="156"/>
      <c r="S333" s="156"/>
      <c r="T333" s="156"/>
      <c r="U333" s="156"/>
      <c r="V333" s="156"/>
      <c r="W333" s="156"/>
      <c r="X333" s="156"/>
      <c r="Y333" s="156"/>
      <c r="Z333" s="156"/>
      <c r="AA333" s="156"/>
    </row>
    <row r="334" spans="1:27" s="182" customFormat="1" ht="15.75">
      <c r="A334" s="175"/>
      <c r="B334" s="176" t="s">
        <v>326</v>
      </c>
      <c r="C334" s="177" t="s">
        <v>327</v>
      </c>
      <c r="D334" s="178"/>
      <c r="E334" s="178"/>
      <c r="F334" s="179"/>
      <c r="G334" s="250"/>
      <c r="H334" s="250"/>
      <c r="I334" s="250"/>
      <c r="J334" s="250"/>
      <c r="K334" s="250"/>
      <c r="L334" s="251"/>
      <c r="M334" s="156"/>
      <c r="N334" s="175"/>
      <c r="O334" s="175"/>
      <c r="P334" s="175"/>
      <c r="Q334" s="175"/>
      <c r="R334" s="175"/>
      <c r="S334" s="175"/>
      <c r="T334" s="175"/>
      <c r="U334" s="175"/>
      <c r="V334" s="175"/>
      <c r="W334" s="175"/>
      <c r="X334" s="175"/>
      <c r="Y334" s="175"/>
      <c r="Z334" s="175"/>
      <c r="AA334" s="175"/>
    </row>
    <row r="335" spans="1:27" ht="13.5" thickBot="1">
      <c r="A335" s="156"/>
      <c r="B335" s="157"/>
      <c r="C335" s="290"/>
      <c r="D335" s="290"/>
      <c r="E335" s="290"/>
      <c r="F335" s="156"/>
      <c r="G335" s="156"/>
      <c r="H335" s="156"/>
      <c r="I335" s="156"/>
      <c r="J335" s="156"/>
      <c r="K335" s="156"/>
      <c r="L335" s="156"/>
      <c r="M335" s="156"/>
      <c r="N335" s="156"/>
      <c r="O335" s="156"/>
      <c r="P335" s="156"/>
      <c r="Q335" s="156"/>
      <c r="R335" s="156"/>
      <c r="S335" s="156"/>
      <c r="T335" s="156"/>
      <c r="U335" s="156"/>
      <c r="V335" s="156"/>
      <c r="W335" s="156"/>
      <c r="X335" s="156"/>
      <c r="Y335" s="156"/>
      <c r="Z335" s="156"/>
      <c r="AA335" s="156"/>
    </row>
    <row r="336" spans="1:27" ht="13.5" customHeight="1">
      <c r="A336" s="156"/>
      <c r="B336" s="157"/>
      <c r="C336" s="308"/>
      <c r="D336" s="309"/>
      <c r="E336" s="310" t="s">
        <v>328</v>
      </c>
      <c r="F336" s="311"/>
      <c r="G336" s="312"/>
      <c r="H336" s="710" t="s">
        <v>329</v>
      </c>
      <c r="I336" s="711"/>
      <c r="J336" s="712"/>
      <c r="K336" s="313"/>
      <c r="L336" s="156"/>
      <c r="M336" s="156"/>
      <c r="N336" s="156"/>
      <c r="O336" s="156"/>
      <c r="P336" s="156"/>
      <c r="Q336" s="156"/>
      <c r="R336" s="156"/>
      <c r="S336" s="156"/>
      <c r="T336" s="156"/>
      <c r="U336" s="156"/>
      <c r="V336" s="156"/>
      <c r="W336" s="156"/>
      <c r="X336" s="156"/>
      <c r="Y336" s="156"/>
      <c r="Z336" s="156"/>
      <c r="AA336" s="156"/>
    </row>
    <row r="337" spans="1:27" ht="14.25">
      <c r="A337" s="156"/>
      <c r="B337" s="157"/>
      <c r="C337" s="314" t="s">
        <v>330</v>
      </c>
      <c r="D337" s="315" t="s">
        <v>331</v>
      </c>
      <c r="E337" s="316" t="s">
        <v>151</v>
      </c>
      <c r="F337" s="317" t="s">
        <v>152</v>
      </c>
      <c r="G337" s="318" t="s">
        <v>153</v>
      </c>
      <c r="H337" s="316" t="s">
        <v>151</v>
      </c>
      <c r="I337" s="317" t="s">
        <v>152</v>
      </c>
      <c r="J337" s="318" t="s">
        <v>153</v>
      </c>
      <c r="K337" s="319" t="s">
        <v>736</v>
      </c>
      <c r="L337" s="156"/>
      <c r="M337" s="156"/>
      <c r="N337" s="156"/>
      <c r="O337" s="156"/>
      <c r="P337" s="156"/>
      <c r="Q337" s="156"/>
      <c r="R337" s="156"/>
      <c r="S337" s="156"/>
      <c r="T337" s="156"/>
      <c r="U337" s="156"/>
      <c r="V337" s="156"/>
      <c r="W337" s="156"/>
      <c r="X337" s="156"/>
      <c r="Y337" s="156"/>
      <c r="Z337" s="156"/>
      <c r="AA337" s="156"/>
    </row>
    <row r="338" spans="1:27" ht="27.75" thickBot="1">
      <c r="A338" s="156"/>
      <c r="B338" s="157"/>
      <c r="C338" s="320"/>
      <c r="D338" s="321"/>
      <c r="E338" s="322" t="s">
        <v>332</v>
      </c>
      <c r="F338" s="323" t="s">
        <v>333</v>
      </c>
      <c r="G338" s="324" t="s">
        <v>334</v>
      </c>
      <c r="H338" s="322" t="s">
        <v>332</v>
      </c>
      <c r="I338" s="323" t="s">
        <v>333</v>
      </c>
      <c r="J338" s="324" t="s">
        <v>334</v>
      </c>
      <c r="K338" s="325"/>
      <c r="L338" s="156"/>
      <c r="M338" s="156"/>
      <c r="N338" s="156"/>
      <c r="O338" s="156"/>
      <c r="P338" s="156"/>
      <c r="Q338" s="156"/>
      <c r="R338" s="156"/>
      <c r="S338" s="156"/>
      <c r="T338" s="156"/>
      <c r="U338" s="156"/>
      <c r="V338" s="156"/>
      <c r="W338" s="156"/>
      <c r="X338" s="156"/>
      <c r="Y338" s="156"/>
      <c r="Z338" s="156"/>
      <c r="AA338" s="156"/>
    </row>
    <row r="339" spans="1:27">
      <c r="A339" s="156"/>
      <c r="B339" s="156"/>
      <c r="C339" s="326" t="s">
        <v>335</v>
      </c>
      <c r="D339" s="327" t="s">
        <v>336</v>
      </c>
      <c r="E339" s="87">
        <v>899.00300000000004</v>
      </c>
      <c r="F339" s="88">
        <v>8.5999999999999993E-2</v>
      </c>
      <c r="G339" s="89">
        <v>1.2E-2</v>
      </c>
      <c r="H339" s="87">
        <v>1077.1099999999999</v>
      </c>
      <c r="I339" s="88">
        <v>0.11600000000000001</v>
      </c>
      <c r="J339" s="90">
        <v>1.6E-2</v>
      </c>
      <c r="K339" s="328">
        <v>4.1000000000000002E-2</v>
      </c>
      <c r="L339" s="156"/>
      <c r="M339" s="156"/>
      <c r="N339" s="281"/>
      <c r="O339" s="281"/>
      <c r="P339" s="281"/>
      <c r="Q339" s="156"/>
      <c r="R339" s="156"/>
      <c r="S339" s="156"/>
      <c r="T339" s="156"/>
      <c r="U339" s="156"/>
      <c r="V339" s="156"/>
      <c r="W339" s="156"/>
      <c r="X339" s="156"/>
      <c r="Y339" s="156"/>
      <c r="Z339" s="156"/>
      <c r="AA339" s="156"/>
    </row>
    <row r="340" spans="1:27">
      <c r="A340" s="156"/>
      <c r="B340" s="156"/>
      <c r="C340" s="329" t="s">
        <v>337</v>
      </c>
      <c r="D340" s="330" t="s">
        <v>338</v>
      </c>
      <c r="E340" s="91">
        <v>519.44500000000005</v>
      </c>
      <c r="F340" s="92">
        <v>2.5999999999999999E-2</v>
      </c>
      <c r="G340" s="93">
        <v>4.0000000000000001E-3</v>
      </c>
      <c r="H340" s="91">
        <v>1548.607</v>
      </c>
      <c r="I340" s="92">
        <v>6.7000000000000004E-2</v>
      </c>
      <c r="J340" s="94">
        <v>1.2E-2</v>
      </c>
      <c r="K340" s="331">
        <v>4.1000000000000002E-2</v>
      </c>
      <c r="L340" s="156"/>
      <c r="M340" s="156"/>
      <c r="N340" s="281"/>
      <c r="O340" s="281"/>
      <c r="P340" s="281"/>
      <c r="Q340" s="156"/>
      <c r="R340" s="156"/>
      <c r="S340" s="156"/>
      <c r="T340" s="156"/>
      <c r="U340" s="156"/>
      <c r="V340" s="156"/>
      <c r="W340" s="156"/>
      <c r="X340" s="156"/>
      <c r="Y340" s="156"/>
      <c r="Z340" s="156"/>
      <c r="AA340" s="156"/>
    </row>
    <row r="341" spans="1:27">
      <c r="A341" s="156"/>
      <c r="B341" s="156"/>
      <c r="C341" s="329" t="s">
        <v>339</v>
      </c>
      <c r="D341" s="330" t="s">
        <v>340</v>
      </c>
      <c r="E341" s="91">
        <v>740.81</v>
      </c>
      <c r="F341" s="92">
        <v>4.1000000000000002E-2</v>
      </c>
      <c r="G341" s="93">
        <v>6.0000000000000001E-3</v>
      </c>
      <c r="H341" s="91">
        <v>1260.4359999999999</v>
      </c>
      <c r="I341" s="92">
        <v>6.7000000000000004E-2</v>
      </c>
      <c r="J341" s="94">
        <v>8.9999999999999993E-3</v>
      </c>
      <c r="K341" s="331">
        <v>4.1000000000000002E-2</v>
      </c>
      <c r="L341" s="156"/>
      <c r="M341" s="156"/>
      <c r="N341" s="281"/>
      <c r="O341" s="281"/>
      <c r="P341" s="281"/>
      <c r="Q341" s="156"/>
      <c r="R341" s="156"/>
      <c r="S341" s="156"/>
      <c r="T341" s="156"/>
      <c r="U341" s="156"/>
      <c r="V341" s="156"/>
      <c r="W341" s="156"/>
      <c r="X341" s="156"/>
      <c r="Y341" s="156"/>
      <c r="Z341" s="156"/>
      <c r="AA341" s="156"/>
    </row>
    <row r="342" spans="1:27">
      <c r="A342" s="156"/>
      <c r="B342" s="156"/>
      <c r="C342" s="329" t="s">
        <v>341</v>
      </c>
      <c r="D342" s="330" t="s">
        <v>342</v>
      </c>
      <c r="E342" s="91">
        <v>436.65499999999997</v>
      </c>
      <c r="F342" s="92">
        <v>2.5000000000000001E-2</v>
      </c>
      <c r="G342" s="93">
        <v>3.0000000000000001E-3</v>
      </c>
      <c r="H342" s="91">
        <v>1033.9849999999999</v>
      </c>
      <c r="I342" s="92">
        <v>5.0999999999999997E-2</v>
      </c>
      <c r="J342" s="94">
        <v>7.0000000000000001E-3</v>
      </c>
      <c r="K342" s="331">
        <v>4.1000000000000002E-2</v>
      </c>
      <c r="L342" s="156"/>
      <c r="M342" s="156"/>
      <c r="N342" s="281"/>
      <c r="O342" s="281"/>
      <c r="P342" s="281"/>
      <c r="Q342" s="156"/>
      <c r="R342" s="156"/>
      <c r="S342" s="156"/>
      <c r="T342" s="156"/>
      <c r="U342" s="156"/>
      <c r="V342" s="156"/>
      <c r="W342" s="156"/>
      <c r="X342" s="156"/>
      <c r="Y342" s="156"/>
      <c r="Z342" s="156"/>
      <c r="AA342" s="156"/>
    </row>
    <row r="343" spans="1:27">
      <c r="A343" s="156"/>
      <c r="B343" s="156"/>
      <c r="C343" s="329" t="s">
        <v>343</v>
      </c>
      <c r="D343" s="330" t="s">
        <v>344</v>
      </c>
      <c r="E343" s="91">
        <v>738.03800000000001</v>
      </c>
      <c r="F343" s="92">
        <v>4.2999999999999997E-2</v>
      </c>
      <c r="G343" s="93">
        <v>6.0000000000000001E-3</v>
      </c>
      <c r="H343" s="91">
        <v>1264.9390000000001</v>
      </c>
      <c r="I343" s="92">
        <v>7.5999999999999998E-2</v>
      </c>
      <c r="J343" s="94">
        <v>0.01</v>
      </c>
      <c r="K343" s="331">
        <v>4.2000000000000003E-2</v>
      </c>
      <c r="L343" s="156"/>
      <c r="M343" s="156"/>
      <c r="N343" s="281"/>
      <c r="O343" s="281"/>
      <c r="P343" s="281"/>
      <c r="Q343" s="156"/>
      <c r="R343" s="156"/>
      <c r="S343" s="156"/>
      <c r="T343" s="156"/>
      <c r="U343" s="156"/>
      <c r="V343" s="156"/>
      <c r="W343" s="156"/>
      <c r="X343" s="156"/>
      <c r="Y343" s="156"/>
      <c r="Z343" s="156"/>
      <c r="AA343" s="156"/>
    </row>
    <row r="344" spans="1:27">
      <c r="A344" s="156"/>
      <c r="B344" s="156"/>
      <c r="C344" s="329" t="s">
        <v>345</v>
      </c>
      <c r="D344" s="330" t="s">
        <v>346</v>
      </c>
      <c r="E344" s="91">
        <v>801.89099999999996</v>
      </c>
      <c r="F344" s="92">
        <v>4.2000000000000003E-2</v>
      </c>
      <c r="G344" s="93">
        <v>5.0000000000000001E-3</v>
      </c>
      <c r="H344" s="91">
        <v>1033.954</v>
      </c>
      <c r="I344" s="92">
        <v>4.4999999999999998E-2</v>
      </c>
      <c r="J344" s="94">
        <v>6.0000000000000001E-3</v>
      </c>
      <c r="K344" s="331">
        <v>4.2000000000000003E-2</v>
      </c>
      <c r="L344" s="156"/>
      <c r="M344" s="156"/>
      <c r="N344" s="281"/>
      <c r="O344" s="281"/>
      <c r="P344" s="281"/>
      <c r="Q344" s="156"/>
      <c r="R344" s="156"/>
      <c r="S344" s="156"/>
      <c r="T344" s="156"/>
      <c r="U344" s="156"/>
      <c r="V344" s="156"/>
      <c r="W344" s="156"/>
      <c r="X344" s="156"/>
      <c r="Y344" s="156"/>
      <c r="Z344" s="156"/>
      <c r="AA344" s="156"/>
    </row>
    <row r="345" spans="1:27">
      <c r="A345" s="156"/>
      <c r="B345" s="156"/>
      <c r="C345" s="329" t="s">
        <v>347</v>
      </c>
      <c r="D345" s="330" t="s">
        <v>348</v>
      </c>
      <c r="E345" s="91">
        <v>1122.117</v>
      </c>
      <c r="F345" s="92">
        <v>0.14599999999999999</v>
      </c>
      <c r="G345" s="93">
        <v>2.1999999999999999E-2</v>
      </c>
      <c r="H345" s="91">
        <v>1596.385</v>
      </c>
      <c r="I345" s="92">
        <v>0.17</v>
      </c>
      <c r="J345" s="94">
        <v>2.7E-2</v>
      </c>
      <c r="K345" s="331">
        <v>4.3999999999999997E-2</v>
      </c>
      <c r="L345" s="156"/>
      <c r="M345" s="156"/>
      <c r="N345" s="281"/>
      <c r="O345" s="281"/>
      <c r="P345" s="281"/>
      <c r="Q345" s="156"/>
      <c r="R345" s="156"/>
      <c r="S345" s="156"/>
      <c r="T345" s="156"/>
      <c r="U345" s="156"/>
      <c r="V345" s="156"/>
      <c r="W345" s="156"/>
      <c r="X345" s="156"/>
      <c r="Y345" s="156"/>
      <c r="Z345" s="156"/>
      <c r="AA345" s="156"/>
    </row>
    <row r="346" spans="1:27">
      <c r="A346" s="156"/>
      <c r="B346" s="156"/>
      <c r="C346" s="329" t="s">
        <v>349</v>
      </c>
      <c r="D346" s="330" t="s">
        <v>350</v>
      </c>
      <c r="E346" s="91">
        <v>1489.3620000000001</v>
      </c>
      <c r="F346" s="92">
        <v>0.13400000000000001</v>
      </c>
      <c r="G346" s="93">
        <v>2.1000000000000001E-2</v>
      </c>
      <c r="H346" s="91">
        <v>1753.441</v>
      </c>
      <c r="I346" s="92">
        <v>0.159</v>
      </c>
      <c r="J346" s="94">
        <v>2.5000000000000001E-2</v>
      </c>
      <c r="K346" s="331">
        <v>4.3999999999999997E-2</v>
      </c>
      <c r="L346" s="156"/>
      <c r="M346" s="156"/>
      <c r="N346" s="281"/>
      <c r="O346" s="281"/>
      <c r="P346" s="281"/>
      <c r="Q346" s="156"/>
      <c r="R346" s="156"/>
      <c r="S346" s="156"/>
      <c r="T346" s="156"/>
      <c r="U346" s="156"/>
      <c r="V346" s="156"/>
      <c r="W346" s="156"/>
      <c r="X346" s="156"/>
      <c r="Y346" s="156"/>
      <c r="Z346" s="156"/>
      <c r="AA346" s="156"/>
    </row>
    <row r="347" spans="1:27">
      <c r="A347" s="156"/>
      <c r="B347" s="156"/>
      <c r="C347" s="329" t="s">
        <v>351</v>
      </c>
      <c r="D347" s="330" t="s">
        <v>352</v>
      </c>
      <c r="E347" s="91">
        <v>1402.0050000000001</v>
      </c>
      <c r="F347" s="92">
        <v>0.11600000000000001</v>
      </c>
      <c r="G347" s="93">
        <v>1.7000000000000001E-2</v>
      </c>
      <c r="H347" s="91">
        <v>1713.7719999999999</v>
      </c>
      <c r="I347" s="92">
        <v>0.161</v>
      </c>
      <c r="J347" s="94">
        <v>2.3E-2</v>
      </c>
      <c r="K347" s="331">
        <v>4.2000000000000003E-2</v>
      </c>
      <c r="L347" s="156"/>
      <c r="M347" s="156"/>
      <c r="N347" s="281"/>
      <c r="O347" s="281"/>
      <c r="P347" s="281"/>
      <c r="Q347" s="156"/>
      <c r="R347" s="156"/>
      <c r="S347" s="156"/>
      <c r="T347" s="156"/>
      <c r="U347" s="156"/>
      <c r="V347" s="156"/>
      <c r="W347" s="156"/>
      <c r="X347" s="156"/>
      <c r="Y347" s="156"/>
      <c r="Z347" s="156"/>
      <c r="AA347" s="156"/>
    </row>
    <row r="348" spans="1:27">
      <c r="A348" s="156"/>
      <c r="B348" s="156"/>
      <c r="C348" s="329" t="s">
        <v>353</v>
      </c>
      <c r="D348" s="330" t="s">
        <v>354</v>
      </c>
      <c r="E348" s="91">
        <v>920.02200000000005</v>
      </c>
      <c r="F348" s="92">
        <v>9.7000000000000003E-2</v>
      </c>
      <c r="G348" s="93">
        <v>1.4E-2</v>
      </c>
      <c r="H348" s="91">
        <v>1776.58</v>
      </c>
      <c r="I348" s="92">
        <v>0.18</v>
      </c>
      <c r="J348" s="94">
        <v>2.5999999999999999E-2</v>
      </c>
      <c r="K348" s="331">
        <v>4.2000000000000003E-2</v>
      </c>
      <c r="L348" s="156"/>
      <c r="M348" s="156"/>
      <c r="N348" s="281"/>
      <c r="O348" s="281"/>
      <c r="P348" s="281"/>
      <c r="Q348" s="156"/>
      <c r="R348" s="156"/>
      <c r="S348" s="156"/>
      <c r="T348" s="156"/>
      <c r="U348" s="156"/>
      <c r="V348" s="156"/>
      <c r="W348" s="156"/>
      <c r="X348" s="156"/>
      <c r="Y348" s="156"/>
      <c r="Z348" s="156"/>
      <c r="AA348" s="156"/>
    </row>
    <row r="349" spans="1:27">
      <c r="A349" s="156"/>
      <c r="B349" s="156"/>
      <c r="C349" s="329" t="s">
        <v>355</v>
      </c>
      <c r="D349" s="330" t="s">
        <v>356</v>
      </c>
      <c r="E349" s="91">
        <v>537.24300000000005</v>
      </c>
      <c r="F349" s="92">
        <v>6.3E-2</v>
      </c>
      <c r="G349" s="93">
        <v>8.0000000000000002E-3</v>
      </c>
      <c r="H349" s="91">
        <v>885.16099999999994</v>
      </c>
      <c r="I349" s="92">
        <v>6.7000000000000004E-2</v>
      </c>
      <c r="J349" s="94">
        <v>8.9999999999999993E-3</v>
      </c>
      <c r="K349" s="331">
        <v>4.2000000000000003E-2</v>
      </c>
      <c r="L349" s="156"/>
      <c r="M349" s="156"/>
      <c r="N349" s="281"/>
      <c r="O349" s="281"/>
      <c r="P349" s="281"/>
      <c r="Q349" s="156"/>
      <c r="R349" s="156"/>
      <c r="S349" s="156"/>
      <c r="T349" s="156"/>
      <c r="U349" s="156"/>
      <c r="V349" s="156"/>
      <c r="W349" s="156"/>
      <c r="X349" s="156"/>
      <c r="Y349" s="156"/>
      <c r="Z349" s="156"/>
      <c r="AA349" s="156"/>
    </row>
    <row r="350" spans="1:27">
      <c r="A350" s="156"/>
      <c r="B350" s="156"/>
      <c r="C350" s="329" t="s">
        <v>357</v>
      </c>
      <c r="D350" s="330" t="s">
        <v>358</v>
      </c>
      <c r="E350" s="91">
        <v>631.70500000000004</v>
      </c>
      <c r="F350" s="92">
        <v>5.3999999999999999E-2</v>
      </c>
      <c r="G350" s="93">
        <v>8.0000000000000002E-3</v>
      </c>
      <c r="H350" s="91">
        <v>1613.4259999999999</v>
      </c>
      <c r="I350" s="92">
        <v>0.14599999999999999</v>
      </c>
      <c r="J350" s="94">
        <v>2.1000000000000001E-2</v>
      </c>
      <c r="K350" s="331">
        <v>4.1000000000000002E-2</v>
      </c>
      <c r="L350" s="156"/>
      <c r="M350" s="156"/>
      <c r="N350" s="281"/>
      <c r="O350" s="281"/>
      <c r="P350" s="281"/>
      <c r="Q350" s="156"/>
      <c r="R350" s="156"/>
      <c r="S350" s="156"/>
      <c r="T350" s="156"/>
      <c r="U350" s="156"/>
      <c r="V350" s="156"/>
      <c r="W350" s="156"/>
      <c r="X350" s="156"/>
      <c r="Y350" s="156"/>
      <c r="Z350" s="156"/>
      <c r="AA350" s="156"/>
    </row>
    <row r="351" spans="1:27">
      <c r="A351" s="156"/>
      <c r="B351" s="156"/>
      <c r="C351" s="329" t="s">
        <v>359</v>
      </c>
      <c r="D351" s="330" t="s">
        <v>360</v>
      </c>
      <c r="E351" s="91">
        <v>974.65599999999995</v>
      </c>
      <c r="F351" s="92">
        <v>2.5000000000000001E-2</v>
      </c>
      <c r="G351" s="93">
        <v>3.0000000000000001E-3</v>
      </c>
      <c r="H351" s="91">
        <v>1008.891</v>
      </c>
      <c r="I351" s="92">
        <v>0.02</v>
      </c>
      <c r="J351" s="94">
        <v>2E-3</v>
      </c>
      <c r="K351" s="331">
        <v>4.2000000000000003E-2</v>
      </c>
      <c r="L351" s="156"/>
      <c r="M351" s="156"/>
      <c r="N351" s="281"/>
      <c r="O351" s="281"/>
      <c r="P351" s="281"/>
      <c r="Q351" s="156"/>
      <c r="R351" s="156"/>
      <c r="S351" s="156"/>
      <c r="T351" s="156"/>
      <c r="U351" s="156"/>
      <c r="V351" s="156"/>
      <c r="W351" s="156"/>
      <c r="X351" s="156"/>
      <c r="Y351" s="156"/>
      <c r="Z351" s="156"/>
      <c r="AA351" s="156"/>
    </row>
    <row r="352" spans="1:27">
      <c r="A352" s="156"/>
      <c r="B352" s="156"/>
      <c r="C352" s="329" t="s">
        <v>361</v>
      </c>
      <c r="D352" s="330" t="s">
        <v>362</v>
      </c>
      <c r="E352" s="91">
        <v>1180.6780000000001</v>
      </c>
      <c r="F352" s="92">
        <v>0.14000000000000001</v>
      </c>
      <c r="G352" s="93">
        <v>1.7999999999999999E-2</v>
      </c>
      <c r="H352" s="91">
        <v>1316.557</v>
      </c>
      <c r="I352" s="92">
        <v>0.05</v>
      </c>
      <c r="J352" s="94">
        <v>6.0000000000000001E-3</v>
      </c>
      <c r="K352" s="331">
        <v>4.2000000000000003E-2</v>
      </c>
      <c r="L352" s="156"/>
      <c r="M352" s="156"/>
      <c r="N352" s="281"/>
      <c r="O352" s="281"/>
      <c r="P352" s="281"/>
      <c r="Q352" s="156"/>
      <c r="R352" s="156"/>
      <c r="S352" s="156"/>
      <c r="T352" s="156"/>
      <c r="U352" s="156"/>
      <c r="V352" s="156"/>
      <c r="W352" s="156"/>
      <c r="X352" s="156"/>
      <c r="Y352" s="156"/>
      <c r="Z352" s="156"/>
      <c r="AA352" s="156"/>
    </row>
    <row r="353" spans="1:27">
      <c r="A353" s="156"/>
      <c r="B353" s="156"/>
      <c r="C353" s="329" t="s">
        <v>363</v>
      </c>
      <c r="D353" s="330" t="s">
        <v>364</v>
      </c>
      <c r="E353" s="91">
        <v>240.99</v>
      </c>
      <c r="F353" s="92">
        <v>1.0999999999999999E-2</v>
      </c>
      <c r="G353" s="93">
        <v>1E-3</v>
      </c>
      <c r="H353" s="91">
        <v>909.10799999999995</v>
      </c>
      <c r="I353" s="92">
        <v>4.1000000000000002E-2</v>
      </c>
      <c r="J353" s="94">
        <v>5.0000000000000001E-3</v>
      </c>
      <c r="K353" s="331">
        <v>4.2000000000000003E-2</v>
      </c>
      <c r="L353" s="156"/>
      <c r="M353" s="156"/>
      <c r="N353" s="281"/>
      <c r="O353" s="281"/>
      <c r="P353" s="281"/>
      <c r="Q353" s="156"/>
      <c r="R353" s="156"/>
      <c r="S353" s="156"/>
      <c r="T353" s="156"/>
      <c r="U353" s="156"/>
      <c r="V353" s="156"/>
      <c r="W353" s="156"/>
      <c r="X353" s="156"/>
      <c r="Y353" s="156"/>
      <c r="Z353" s="156"/>
      <c r="AA353" s="156"/>
    </row>
    <row r="354" spans="1:27">
      <c r="A354" s="156"/>
      <c r="B354" s="156"/>
      <c r="C354" s="329" t="s">
        <v>365</v>
      </c>
      <c r="D354" s="330" t="s">
        <v>366</v>
      </c>
      <c r="E354" s="91">
        <v>1542.952</v>
      </c>
      <c r="F354" s="92">
        <v>7.6999999999999999E-2</v>
      </c>
      <c r="G354" s="93">
        <v>1.2E-2</v>
      </c>
      <c r="H354" s="91">
        <v>1636.7380000000001</v>
      </c>
      <c r="I354" s="92">
        <v>7.1999999999999995E-2</v>
      </c>
      <c r="J354" s="94">
        <v>1.2E-2</v>
      </c>
      <c r="K354" s="331"/>
      <c r="L354" s="156"/>
      <c r="M354" s="156"/>
      <c r="N354" s="281"/>
      <c r="O354" s="281"/>
      <c r="P354" s="281"/>
      <c r="Q354" s="156"/>
      <c r="R354" s="156"/>
      <c r="S354" s="156"/>
      <c r="T354" s="156"/>
      <c r="U354" s="156"/>
      <c r="V354" s="156"/>
      <c r="W354" s="156"/>
      <c r="X354" s="156"/>
      <c r="Y354" s="156"/>
      <c r="Z354" s="156"/>
      <c r="AA354" s="156"/>
    </row>
    <row r="355" spans="1:27">
      <c r="A355" s="156"/>
      <c r="B355" s="156"/>
      <c r="C355" s="329" t="s">
        <v>367</v>
      </c>
      <c r="D355" s="330" t="s">
        <v>368</v>
      </c>
      <c r="E355" s="91">
        <v>594.74</v>
      </c>
      <c r="F355" s="92">
        <v>3.5999999999999997E-2</v>
      </c>
      <c r="G355" s="93">
        <v>5.0000000000000001E-3</v>
      </c>
      <c r="H355" s="91">
        <v>1175.499</v>
      </c>
      <c r="I355" s="92">
        <v>7.6999999999999999E-2</v>
      </c>
      <c r="J355" s="94">
        <v>0.01</v>
      </c>
      <c r="K355" s="331">
        <v>4.2000000000000003E-2</v>
      </c>
      <c r="L355" s="156"/>
      <c r="M355" s="156"/>
      <c r="N355" s="281"/>
      <c r="O355" s="281"/>
      <c r="P355" s="281"/>
      <c r="Q355" s="156"/>
      <c r="R355" s="156"/>
      <c r="S355" s="156"/>
      <c r="T355" s="156"/>
      <c r="U355" s="156"/>
      <c r="V355" s="156"/>
      <c r="W355" s="156"/>
      <c r="X355" s="156"/>
      <c r="Y355" s="156"/>
      <c r="Z355" s="156"/>
      <c r="AA355" s="156"/>
    </row>
    <row r="356" spans="1:27">
      <c r="A356" s="156"/>
      <c r="B356" s="156"/>
      <c r="C356" s="329" t="s">
        <v>369</v>
      </c>
      <c r="D356" s="330" t="s">
        <v>370</v>
      </c>
      <c r="E356" s="91">
        <v>962.08399999999995</v>
      </c>
      <c r="F356" s="92">
        <v>8.2000000000000003E-2</v>
      </c>
      <c r="G356" s="93">
        <v>1.0999999999999999E-2</v>
      </c>
      <c r="H356" s="91">
        <v>1508.1189999999999</v>
      </c>
      <c r="I356" s="92">
        <v>0.14399999999999999</v>
      </c>
      <c r="J356" s="94">
        <v>0.02</v>
      </c>
      <c r="K356" s="331">
        <v>4.2000000000000003E-2</v>
      </c>
      <c r="L356" s="156"/>
      <c r="M356" s="156"/>
      <c r="N356" s="281"/>
      <c r="O356" s="281"/>
      <c r="P356" s="281"/>
      <c r="Q356" s="156"/>
      <c r="R356" s="156"/>
      <c r="S356" s="156"/>
      <c r="T356" s="156"/>
      <c r="U356" s="156"/>
      <c r="V356" s="156"/>
      <c r="W356" s="156"/>
      <c r="X356" s="156"/>
      <c r="Y356" s="156"/>
      <c r="Z356" s="156"/>
      <c r="AA356" s="156"/>
    </row>
    <row r="357" spans="1:27">
      <c r="A357" s="156"/>
      <c r="B357" s="156"/>
      <c r="C357" s="329" t="s">
        <v>371</v>
      </c>
      <c r="D357" s="330" t="s">
        <v>372</v>
      </c>
      <c r="E357" s="91">
        <v>911.32100000000003</v>
      </c>
      <c r="F357" s="92">
        <v>7.0999999999999994E-2</v>
      </c>
      <c r="G357" s="93">
        <v>0.01</v>
      </c>
      <c r="H357" s="91">
        <v>1757.345</v>
      </c>
      <c r="I357" s="92">
        <v>0.161</v>
      </c>
      <c r="J357" s="94">
        <v>2.3E-2</v>
      </c>
      <c r="K357" s="331">
        <v>4.2000000000000003E-2</v>
      </c>
      <c r="L357" s="156"/>
      <c r="M357" s="156"/>
      <c r="N357" s="281"/>
      <c r="O357" s="281"/>
      <c r="P357" s="281"/>
      <c r="Q357" s="156"/>
      <c r="R357" s="156"/>
      <c r="S357" s="156"/>
      <c r="T357" s="156"/>
      <c r="U357" s="156"/>
      <c r="V357" s="156"/>
      <c r="W357" s="156"/>
      <c r="X357" s="156"/>
      <c r="Y357" s="156"/>
      <c r="Z357" s="156"/>
      <c r="AA357" s="156"/>
    </row>
    <row r="358" spans="1:27">
      <c r="A358" s="156"/>
      <c r="B358" s="156"/>
      <c r="C358" s="329" t="s">
        <v>373</v>
      </c>
      <c r="D358" s="330" t="s">
        <v>374</v>
      </c>
      <c r="E358" s="91">
        <v>1036.021</v>
      </c>
      <c r="F358" s="92">
        <v>0.09</v>
      </c>
      <c r="G358" s="93">
        <v>1.2999999999999999E-2</v>
      </c>
      <c r="H358" s="91">
        <v>1620.64</v>
      </c>
      <c r="I358" s="92">
        <v>0.124</v>
      </c>
      <c r="J358" s="94">
        <v>1.7999999999999999E-2</v>
      </c>
      <c r="K358" s="331">
        <v>4.1000000000000002E-2</v>
      </c>
      <c r="L358" s="156"/>
      <c r="M358" s="156"/>
      <c r="N358" s="281"/>
      <c r="O358" s="281"/>
      <c r="P358" s="281"/>
      <c r="Q358" s="156"/>
      <c r="R358" s="156"/>
      <c r="S358" s="156"/>
      <c r="T358" s="156"/>
      <c r="U358" s="156"/>
      <c r="V358" s="156"/>
      <c r="W358" s="156"/>
      <c r="X358" s="156"/>
      <c r="Y358" s="156"/>
      <c r="Z358" s="156"/>
      <c r="AA358" s="156"/>
    </row>
    <row r="359" spans="1:27">
      <c r="A359" s="156"/>
      <c r="B359" s="156"/>
      <c r="C359" s="329" t="s">
        <v>375</v>
      </c>
      <c r="D359" s="330" t="s">
        <v>376</v>
      </c>
      <c r="E359" s="91">
        <v>861.92499999999995</v>
      </c>
      <c r="F359" s="92">
        <v>8.6999999999999994E-2</v>
      </c>
      <c r="G359" s="93">
        <v>1.2E-2</v>
      </c>
      <c r="H359" s="91">
        <v>1892.0909999999999</v>
      </c>
      <c r="I359" s="92">
        <v>0.188</v>
      </c>
      <c r="J359" s="94">
        <v>2.7E-2</v>
      </c>
      <c r="K359" s="331">
        <v>4.2000000000000003E-2</v>
      </c>
      <c r="L359" s="156"/>
      <c r="M359" s="156"/>
      <c r="N359" s="281"/>
      <c r="O359" s="281"/>
      <c r="P359" s="281"/>
      <c r="Q359" s="156"/>
      <c r="R359" s="156"/>
      <c r="S359" s="156"/>
      <c r="T359" s="156"/>
      <c r="U359" s="156"/>
      <c r="V359" s="156"/>
      <c r="W359" s="156"/>
      <c r="X359" s="156"/>
      <c r="Y359" s="156"/>
      <c r="Z359" s="156"/>
      <c r="AA359" s="156"/>
    </row>
    <row r="360" spans="1:27">
      <c r="A360" s="156"/>
      <c r="B360" s="156"/>
      <c r="C360" s="329" t="s">
        <v>377</v>
      </c>
      <c r="D360" s="330" t="s">
        <v>378</v>
      </c>
      <c r="E360" s="91">
        <v>891.10299999999995</v>
      </c>
      <c r="F360" s="92">
        <v>5.5E-2</v>
      </c>
      <c r="G360" s="93">
        <v>8.0000000000000002E-3</v>
      </c>
      <c r="H360" s="91">
        <v>1508.425</v>
      </c>
      <c r="I360" s="92">
        <v>9.5000000000000001E-2</v>
      </c>
      <c r="J360" s="94">
        <v>1.2999999999999999E-2</v>
      </c>
      <c r="K360" s="331">
        <v>4.2000000000000003E-2</v>
      </c>
      <c r="L360" s="156"/>
      <c r="M360" s="156"/>
      <c r="N360" s="281"/>
      <c r="O360" s="281"/>
      <c r="P360" s="281"/>
      <c r="Q360" s="156"/>
      <c r="R360" s="156"/>
      <c r="S360" s="156"/>
      <c r="T360" s="156"/>
      <c r="U360" s="156"/>
      <c r="V360" s="156"/>
      <c r="W360" s="156"/>
      <c r="X360" s="156"/>
      <c r="Y360" s="156"/>
      <c r="Z360" s="156"/>
      <c r="AA360" s="156"/>
    </row>
    <row r="361" spans="1:27">
      <c r="A361" s="156"/>
      <c r="B361" s="156"/>
      <c r="C361" s="329" t="s">
        <v>379</v>
      </c>
      <c r="D361" s="330" t="s">
        <v>380</v>
      </c>
      <c r="E361" s="91">
        <v>739.41499999999996</v>
      </c>
      <c r="F361" s="92">
        <v>3.2000000000000001E-2</v>
      </c>
      <c r="G361" s="93">
        <v>4.0000000000000001E-3</v>
      </c>
      <c r="H361" s="91">
        <v>1145.4870000000001</v>
      </c>
      <c r="I361" s="92">
        <v>6.0999999999999999E-2</v>
      </c>
      <c r="J361" s="94">
        <v>8.0000000000000002E-3</v>
      </c>
      <c r="K361" s="331">
        <v>4.2000000000000003E-2</v>
      </c>
      <c r="L361" s="156"/>
      <c r="M361" s="156"/>
      <c r="N361" s="281"/>
      <c r="O361" s="281"/>
      <c r="P361" s="281"/>
      <c r="Q361" s="156"/>
      <c r="R361" s="156"/>
      <c r="S361" s="156"/>
      <c r="T361" s="156"/>
      <c r="U361" s="156"/>
      <c r="V361" s="156"/>
      <c r="W361" s="156"/>
      <c r="X361" s="156"/>
      <c r="Y361" s="156"/>
      <c r="Z361" s="156"/>
      <c r="AA361" s="156"/>
    </row>
    <row r="362" spans="1:27">
      <c r="A362" s="156"/>
      <c r="B362" s="156"/>
      <c r="C362" s="329" t="s">
        <v>381</v>
      </c>
      <c r="D362" s="330" t="s">
        <v>382</v>
      </c>
      <c r="E362" s="91">
        <v>1238.3109999999999</v>
      </c>
      <c r="F362" s="92">
        <v>0.13200000000000001</v>
      </c>
      <c r="G362" s="93">
        <v>1.9E-2</v>
      </c>
      <c r="H362" s="91">
        <v>1818.5540000000001</v>
      </c>
      <c r="I362" s="92">
        <v>0.19</v>
      </c>
      <c r="J362" s="94">
        <v>2.7E-2</v>
      </c>
      <c r="K362" s="331">
        <v>4.2000000000000003E-2</v>
      </c>
      <c r="L362" s="156"/>
      <c r="M362" s="156"/>
      <c r="N362" s="281"/>
      <c r="O362" s="281"/>
      <c r="P362" s="281"/>
      <c r="Q362" s="156"/>
      <c r="R362" s="156"/>
      <c r="S362" s="156"/>
      <c r="T362" s="156"/>
      <c r="U362" s="156"/>
      <c r="V362" s="156"/>
      <c r="W362" s="156"/>
      <c r="X362" s="156"/>
      <c r="Y362" s="156"/>
      <c r="Z362" s="156"/>
      <c r="AA362" s="156"/>
    </row>
    <row r="363" spans="1:27">
      <c r="A363" s="156"/>
      <c r="B363" s="156"/>
      <c r="C363" s="329" t="s">
        <v>383</v>
      </c>
      <c r="D363" s="330" t="s">
        <v>384</v>
      </c>
      <c r="E363" s="91">
        <v>840.89300000000003</v>
      </c>
      <c r="F363" s="92">
        <v>5.5E-2</v>
      </c>
      <c r="G363" s="93">
        <v>8.0000000000000002E-3</v>
      </c>
      <c r="H363" s="91">
        <v>1385.9970000000001</v>
      </c>
      <c r="I363" s="92">
        <v>9.6000000000000002E-2</v>
      </c>
      <c r="J363" s="94">
        <v>1.4E-2</v>
      </c>
      <c r="K363" s="331">
        <v>4.2000000000000003E-2</v>
      </c>
      <c r="L363" s="156"/>
      <c r="M363" s="156"/>
      <c r="N363" s="281"/>
      <c r="O363" s="281"/>
      <c r="P363" s="281"/>
      <c r="Q363" s="156"/>
      <c r="R363" s="156"/>
      <c r="S363" s="156"/>
      <c r="T363" s="156"/>
      <c r="U363" s="156"/>
      <c r="V363" s="156"/>
      <c r="W363" s="156"/>
      <c r="X363" s="156"/>
      <c r="Y363" s="156"/>
      <c r="Z363" s="156"/>
      <c r="AA363" s="156"/>
    </row>
    <row r="364" spans="1:27">
      <c r="A364" s="156"/>
      <c r="B364" s="156"/>
      <c r="C364" s="329" t="s">
        <v>385</v>
      </c>
      <c r="D364" s="330" t="s">
        <v>386</v>
      </c>
      <c r="E364" s="91">
        <v>895.69299999999998</v>
      </c>
      <c r="F364" s="92">
        <v>7.9000000000000001E-2</v>
      </c>
      <c r="G364" s="93">
        <v>1.0999999999999999E-2</v>
      </c>
      <c r="H364" s="91">
        <v>1665.7550000000001</v>
      </c>
      <c r="I364" s="92">
        <v>0.154</v>
      </c>
      <c r="J364" s="94">
        <v>2.1999999999999999E-2</v>
      </c>
      <c r="K364" s="331">
        <v>4.2000000000000003E-2</v>
      </c>
      <c r="L364" s="156"/>
      <c r="M364" s="156"/>
      <c r="N364" s="281"/>
      <c r="O364" s="281"/>
      <c r="P364" s="281"/>
      <c r="Q364" s="156"/>
      <c r="R364" s="156"/>
      <c r="S364" s="156"/>
      <c r="T364" s="156"/>
      <c r="U364" s="156"/>
      <c r="V364" s="156"/>
      <c r="W364" s="156"/>
      <c r="X364" s="156"/>
      <c r="Y364" s="156"/>
      <c r="Z364" s="156"/>
      <c r="AA364" s="156"/>
    </row>
    <row r="365" spans="1:27">
      <c r="A365" s="156"/>
      <c r="B365" s="156"/>
      <c r="C365" s="329" t="s">
        <v>387</v>
      </c>
      <c r="D365" s="330" t="s">
        <v>388</v>
      </c>
      <c r="E365" s="91">
        <v>590.22900000000004</v>
      </c>
      <c r="F365" s="92">
        <v>4.4999999999999998E-2</v>
      </c>
      <c r="G365" s="93">
        <v>6.0000000000000001E-3</v>
      </c>
      <c r="H365" s="91">
        <v>1286.77</v>
      </c>
      <c r="I365" s="92">
        <v>0.1</v>
      </c>
      <c r="J365" s="94">
        <v>1.4E-2</v>
      </c>
      <c r="K365" s="331">
        <v>4.2000000000000003E-2</v>
      </c>
      <c r="L365" s="156"/>
      <c r="M365" s="156"/>
      <c r="N365" s="281"/>
      <c r="O365" s="281"/>
      <c r="P365" s="281"/>
      <c r="Q365" s="156"/>
      <c r="R365" s="156"/>
      <c r="S365" s="156"/>
      <c r="T365" s="156"/>
      <c r="U365" s="156"/>
      <c r="V365" s="156"/>
      <c r="W365" s="156"/>
      <c r="X365" s="156"/>
      <c r="Y365" s="156"/>
      <c r="Z365" s="156"/>
      <c r="AA365" s="156"/>
    </row>
    <row r="366" spans="1:27" ht="13.5" thickBot="1">
      <c r="A366" s="156"/>
      <c r="B366" s="156"/>
      <c r="C366" s="332" t="s">
        <v>389</v>
      </c>
      <c r="D366" s="333" t="s">
        <v>389</v>
      </c>
      <c r="E366" s="95">
        <v>771.52300000000002</v>
      </c>
      <c r="F366" s="96">
        <v>5.7000000000000002E-2</v>
      </c>
      <c r="G366" s="97">
        <v>8.0000000000000002E-3</v>
      </c>
      <c r="H366" s="95">
        <v>1393.7</v>
      </c>
      <c r="I366" s="96">
        <v>0.104</v>
      </c>
      <c r="J366" s="98">
        <v>1.4999999999999999E-2</v>
      </c>
      <c r="K366" s="334">
        <v>4.2000000000000003E-2</v>
      </c>
      <c r="L366" s="156"/>
      <c r="M366" s="156"/>
      <c r="N366" s="281"/>
      <c r="O366" s="281"/>
      <c r="P366" s="281"/>
      <c r="Q366" s="156"/>
      <c r="R366" s="156"/>
      <c r="S366" s="156"/>
      <c r="T366" s="156"/>
      <c r="U366" s="156"/>
      <c r="V366" s="156"/>
      <c r="W366" s="156"/>
      <c r="X366" s="156"/>
      <c r="Y366" s="156"/>
      <c r="Z366" s="156"/>
      <c r="AA366" s="156"/>
    </row>
    <row r="367" spans="1:27">
      <c r="A367" s="156"/>
      <c r="B367" s="157"/>
      <c r="C367" s="335" t="s">
        <v>737</v>
      </c>
      <c r="D367" s="336"/>
      <c r="E367" s="336"/>
      <c r="F367" s="337"/>
      <c r="G367" s="243"/>
      <c r="H367" s="243"/>
      <c r="I367" s="243"/>
      <c r="J367" s="156"/>
      <c r="K367" s="338"/>
      <c r="L367" s="338"/>
      <c r="M367" s="156"/>
      <c r="N367" s="156"/>
      <c r="O367" s="156"/>
      <c r="P367" s="156"/>
      <c r="Q367" s="156"/>
      <c r="R367" s="156"/>
      <c r="S367" s="156"/>
      <c r="T367" s="156"/>
      <c r="U367" s="156"/>
      <c r="V367" s="156"/>
      <c r="W367" s="156"/>
      <c r="X367" s="156"/>
      <c r="Y367" s="156"/>
      <c r="Z367" s="156"/>
      <c r="AA367" s="156"/>
    </row>
    <row r="368" spans="1:27" s="246" customFormat="1" ht="12">
      <c r="A368" s="170"/>
      <c r="B368" s="173"/>
      <c r="C368" s="99" t="s">
        <v>738</v>
      </c>
      <c r="D368" s="243"/>
      <c r="E368" s="243"/>
      <c r="F368" s="243"/>
      <c r="G368" s="243"/>
      <c r="H368" s="243"/>
      <c r="I368" s="243"/>
      <c r="J368" s="170"/>
      <c r="K368" s="339"/>
      <c r="L368" s="340"/>
      <c r="M368" s="170"/>
      <c r="N368" s="170"/>
      <c r="O368" s="170"/>
      <c r="P368" s="170"/>
      <c r="Q368" s="170"/>
      <c r="R368" s="170"/>
      <c r="S368" s="170"/>
      <c r="T368" s="170"/>
      <c r="U368" s="170"/>
      <c r="V368" s="170"/>
      <c r="W368" s="170"/>
      <c r="X368" s="170"/>
      <c r="Y368" s="170"/>
      <c r="Z368" s="170"/>
      <c r="AA368" s="170"/>
    </row>
    <row r="369" spans="1:27">
      <c r="A369" s="156"/>
      <c r="B369" s="157"/>
      <c r="C369" s="713" t="s">
        <v>390</v>
      </c>
      <c r="D369" s="709"/>
      <c r="E369" s="709"/>
      <c r="F369" s="709"/>
      <c r="G369" s="709"/>
      <c r="H369" s="709"/>
      <c r="I369" s="709"/>
      <c r="J369" s="709"/>
      <c r="K369" s="164"/>
      <c r="L369" s="156"/>
      <c r="M369" s="156"/>
      <c r="N369" s="156"/>
      <c r="O369" s="156"/>
      <c r="P369" s="156"/>
      <c r="Q369" s="156"/>
      <c r="R369" s="156"/>
      <c r="S369" s="156"/>
      <c r="T369" s="156"/>
      <c r="U369" s="156"/>
      <c r="V369" s="156"/>
      <c r="W369" s="156"/>
      <c r="X369" s="156"/>
      <c r="Y369" s="156"/>
      <c r="Z369" s="156"/>
      <c r="AA369" s="156"/>
    </row>
    <row r="370" spans="1:27">
      <c r="A370" s="156"/>
      <c r="B370" s="157"/>
      <c r="C370" s="709" t="s">
        <v>739</v>
      </c>
      <c r="D370" s="709"/>
      <c r="E370" s="709"/>
      <c r="F370" s="709"/>
      <c r="G370" s="709"/>
      <c r="H370" s="709"/>
      <c r="I370" s="709"/>
      <c r="J370" s="709"/>
      <c r="K370" s="164"/>
      <c r="L370" s="156"/>
      <c r="M370" s="156"/>
      <c r="N370" s="156"/>
      <c r="O370" s="156"/>
      <c r="P370" s="156"/>
      <c r="Q370" s="156"/>
      <c r="R370" s="156"/>
      <c r="S370" s="156"/>
      <c r="T370" s="156"/>
      <c r="U370" s="156"/>
      <c r="V370" s="156"/>
      <c r="W370" s="156"/>
      <c r="X370" s="156"/>
      <c r="Y370" s="156"/>
      <c r="Z370" s="156"/>
      <c r="AA370" s="156"/>
    </row>
    <row r="371" spans="1:27">
      <c r="A371" s="156"/>
      <c r="B371" s="157"/>
      <c r="C371" s="342" t="s">
        <v>740</v>
      </c>
      <c r="D371" s="341"/>
      <c r="E371" s="341"/>
      <c r="F371" s="341"/>
      <c r="G371" s="341"/>
      <c r="H371" s="341"/>
      <c r="I371" s="341"/>
      <c r="J371" s="341"/>
      <c r="K371" s="164"/>
      <c r="L371" s="156"/>
      <c r="M371" s="156"/>
      <c r="N371" s="156"/>
      <c r="O371" s="156"/>
      <c r="P371" s="156"/>
      <c r="Q371" s="156"/>
      <c r="R371" s="156"/>
      <c r="S371" s="156"/>
      <c r="T371" s="156"/>
      <c r="U371" s="156"/>
      <c r="V371" s="156"/>
      <c r="W371" s="156"/>
      <c r="X371" s="156"/>
      <c r="Y371" s="156"/>
      <c r="Z371" s="156"/>
      <c r="AA371" s="156"/>
    </row>
    <row r="372" spans="1:27">
      <c r="A372" s="156"/>
      <c r="B372" s="157"/>
      <c r="C372" s="342" t="s">
        <v>741</v>
      </c>
      <c r="D372" s="341"/>
      <c r="E372" s="341"/>
      <c r="F372" s="341"/>
      <c r="G372" s="341"/>
      <c r="H372" s="341"/>
      <c r="I372" s="341"/>
      <c r="J372" s="341"/>
      <c r="K372" s="164"/>
      <c r="L372" s="156"/>
      <c r="M372" s="156"/>
      <c r="N372" s="156"/>
      <c r="O372" s="156"/>
      <c r="P372" s="156"/>
      <c r="Q372" s="156"/>
      <c r="R372" s="156"/>
      <c r="S372" s="156"/>
      <c r="T372" s="156"/>
      <c r="U372" s="156"/>
      <c r="V372" s="156"/>
      <c r="W372" s="156"/>
      <c r="X372" s="156"/>
      <c r="Y372" s="156"/>
      <c r="Z372" s="156"/>
      <c r="AA372" s="156"/>
    </row>
    <row r="373" spans="1:27">
      <c r="A373" s="156"/>
      <c r="B373" s="157"/>
      <c r="C373" s="342" t="s">
        <v>742</v>
      </c>
      <c r="D373" s="341"/>
      <c r="E373" s="341"/>
      <c r="F373" s="341"/>
      <c r="G373" s="341"/>
      <c r="H373" s="341"/>
      <c r="I373" s="341"/>
      <c r="J373" s="341"/>
      <c r="K373" s="164"/>
      <c r="L373" s="156"/>
      <c r="M373" s="156"/>
      <c r="N373" s="156"/>
      <c r="O373" s="156"/>
      <c r="P373" s="156"/>
      <c r="Q373" s="156"/>
      <c r="R373" s="156"/>
      <c r="S373" s="156"/>
      <c r="T373" s="156"/>
      <c r="U373" s="156"/>
      <c r="V373" s="156"/>
      <c r="W373" s="156"/>
      <c r="X373" s="156"/>
      <c r="Y373" s="156"/>
      <c r="Z373" s="156"/>
      <c r="AA373" s="156"/>
    </row>
    <row r="374" spans="1:27">
      <c r="A374" s="156"/>
      <c r="B374" s="157"/>
      <c r="C374" s="343" t="s">
        <v>743</v>
      </c>
      <c r="D374" s="341"/>
      <c r="E374" s="341"/>
      <c r="F374" s="341"/>
      <c r="G374" s="341"/>
      <c r="H374" s="341"/>
      <c r="I374" s="341"/>
      <c r="J374" s="341"/>
      <c r="K374" s="164"/>
      <c r="L374" s="156"/>
      <c r="M374" s="156"/>
      <c r="N374" s="156"/>
      <c r="O374" s="156"/>
      <c r="P374" s="156"/>
      <c r="Q374" s="156"/>
      <c r="R374" s="156"/>
      <c r="S374" s="156"/>
      <c r="T374" s="156"/>
      <c r="U374" s="156"/>
      <c r="V374" s="156"/>
      <c r="W374" s="156"/>
      <c r="X374" s="156"/>
      <c r="Y374" s="156"/>
      <c r="Z374" s="156"/>
      <c r="AA374" s="156"/>
    </row>
    <row r="375" spans="1:27">
      <c r="A375" s="156"/>
      <c r="B375" s="157"/>
      <c r="C375" s="245" t="s">
        <v>256</v>
      </c>
      <c r="D375" s="243"/>
      <c r="E375" s="243"/>
      <c r="F375" s="243"/>
      <c r="G375" s="243"/>
      <c r="H375" s="243"/>
      <c r="I375" s="243"/>
      <c r="J375" s="243"/>
      <c r="K375" s="243"/>
      <c r="L375" s="228"/>
      <c r="M375" s="228"/>
      <c r="N375" s="156"/>
      <c r="O375" s="156"/>
      <c r="P375" s="156"/>
      <c r="Q375" s="156"/>
      <c r="R375" s="156"/>
      <c r="S375" s="156"/>
      <c r="T375" s="156"/>
      <c r="U375" s="156"/>
      <c r="V375" s="156"/>
      <c r="W375" s="156"/>
      <c r="X375" s="156"/>
      <c r="Y375" s="156"/>
      <c r="Z375" s="156"/>
      <c r="AA375" s="156"/>
    </row>
    <row r="376" spans="1:27">
      <c r="A376" s="156"/>
      <c r="B376" s="157"/>
      <c r="C376" s="156"/>
      <c r="D376" s="290"/>
      <c r="E376" s="290"/>
      <c r="F376" s="156"/>
      <c r="G376" s="156"/>
      <c r="H376" s="156"/>
      <c r="I376" s="156"/>
      <c r="J376" s="156"/>
      <c r="K376" s="156"/>
      <c r="L376" s="156"/>
      <c r="M376" s="156"/>
      <c r="N376" s="156"/>
      <c r="O376" s="156"/>
      <c r="P376" s="156"/>
      <c r="Q376" s="156"/>
      <c r="R376" s="156"/>
      <c r="S376" s="156"/>
      <c r="T376" s="156"/>
      <c r="U376" s="156"/>
      <c r="V376" s="156"/>
      <c r="W376" s="156"/>
      <c r="X376" s="156"/>
      <c r="Y376" s="156"/>
      <c r="Z376" s="156"/>
      <c r="AA376" s="156"/>
    </row>
    <row r="377" spans="1:27">
      <c r="A377" s="156"/>
      <c r="B377" s="157"/>
      <c r="C377" s="156"/>
      <c r="D377" s="290"/>
      <c r="E377" s="290"/>
      <c r="F377" s="156"/>
      <c r="G377" s="156"/>
      <c r="H377" s="156"/>
      <c r="I377" s="156"/>
      <c r="J377" s="156"/>
      <c r="K377" s="156"/>
      <c r="L377" s="156"/>
      <c r="M377" s="156"/>
      <c r="N377" s="156"/>
      <c r="O377" s="156"/>
      <c r="P377" s="156"/>
      <c r="Q377" s="156"/>
      <c r="R377" s="156"/>
      <c r="S377" s="156"/>
      <c r="T377" s="156"/>
      <c r="U377" s="156"/>
      <c r="V377" s="156"/>
      <c r="W377" s="156"/>
      <c r="X377" s="156"/>
      <c r="Y377" s="156"/>
      <c r="Z377" s="156"/>
      <c r="AA377" s="156"/>
    </row>
    <row r="378" spans="1:27">
      <c r="A378" s="156"/>
      <c r="B378" s="157"/>
      <c r="C378" s="156"/>
      <c r="D378" s="290"/>
      <c r="E378" s="290"/>
      <c r="F378" s="156"/>
      <c r="G378" s="156"/>
      <c r="H378" s="156"/>
      <c r="I378" s="156"/>
      <c r="J378" s="156"/>
      <c r="K378" s="156"/>
      <c r="L378" s="156"/>
      <c r="M378" s="156"/>
      <c r="N378" s="156"/>
      <c r="O378" s="156"/>
      <c r="P378" s="156"/>
      <c r="Q378" s="156"/>
      <c r="R378" s="156"/>
      <c r="S378" s="156"/>
      <c r="T378" s="156"/>
      <c r="U378" s="156"/>
      <c r="V378" s="156"/>
      <c r="W378" s="156"/>
      <c r="X378" s="156"/>
      <c r="Y378" s="156"/>
      <c r="Z378" s="156"/>
      <c r="AA378" s="156"/>
    </row>
    <row r="379" spans="1:27">
      <c r="A379" s="156"/>
      <c r="B379" s="157"/>
      <c r="C379" s="156"/>
      <c r="D379" s="290"/>
      <c r="E379" s="290"/>
      <c r="F379" s="156"/>
      <c r="G379" s="156"/>
      <c r="H379" s="156"/>
      <c r="I379" s="156"/>
      <c r="J379" s="156"/>
      <c r="K379" s="156"/>
      <c r="L379" s="156"/>
      <c r="M379" s="156"/>
      <c r="N379" s="156"/>
      <c r="O379" s="156"/>
      <c r="P379" s="156"/>
      <c r="Q379" s="156"/>
      <c r="R379" s="156"/>
      <c r="S379" s="156"/>
      <c r="T379" s="156"/>
      <c r="U379" s="156"/>
      <c r="V379" s="156"/>
      <c r="W379" s="156"/>
      <c r="X379" s="156"/>
      <c r="Y379" s="156"/>
      <c r="Z379" s="156"/>
      <c r="AA379" s="156"/>
    </row>
    <row r="380" spans="1:27">
      <c r="A380" s="156"/>
      <c r="B380" s="157"/>
      <c r="C380" s="156"/>
      <c r="D380" s="290"/>
      <c r="E380" s="290"/>
      <c r="F380" s="156"/>
      <c r="G380" s="156"/>
      <c r="H380" s="156"/>
      <c r="I380" s="156"/>
      <c r="J380" s="156"/>
      <c r="K380" s="156"/>
      <c r="L380" s="156"/>
      <c r="M380" s="156"/>
      <c r="N380" s="156"/>
      <c r="O380" s="156"/>
      <c r="P380" s="156"/>
      <c r="Q380" s="156"/>
      <c r="R380" s="156"/>
      <c r="S380" s="156"/>
      <c r="T380" s="156"/>
      <c r="U380" s="156"/>
      <c r="V380" s="156"/>
      <c r="W380" s="156"/>
      <c r="X380" s="156"/>
      <c r="Y380" s="156"/>
      <c r="Z380" s="156"/>
      <c r="AA380" s="156"/>
    </row>
    <row r="381" spans="1:27">
      <c r="A381" s="156"/>
      <c r="B381" s="157"/>
      <c r="C381" s="156"/>
      <c r="D381" s="290"/>
      <c r="E381" s="290"/>
      <c r="F381" s="156"/>
      <c r="G381" s="156"/>
      <c r="H381" s="156"/>
      <c r="I381" s="156"/>
      <c r="J381" s="156"/>
      <c r="K381" s="156"/>
      <c r="L381" s="156"/>
      <c r="M381" s="156"/>
      <c r="N381" s="156"/>
      <c r="O381" s="156"/>
      <c r="P381" s="156"/>
      <c r="Q381" s="156"/>
      <c r="R381" s="156"/>
      <c r="S381" s="156"/>
      <c r="T381" s="156"/>
      <c r="U381" s="156"/>
      <c r="V381" s="156"/>
      <c r="W381" s="156"/>
      <c r="X381" s="156"/>
      <c r="Y381" s="156"/>
      <c r="Z381" s="156"/>
      <c r="AA381" s="156"/>
    </row>
    <row r="382" spans="1:27">
      <c r="A382" s="156"/>
      <c r="B382" s="157"/>
      <c r="C382" s="156"/>
      <c r="D382" s="290"/>
      <c r="E382" s="290"/>
      <c r="F382" s="156"/>
      <c r="G382" s="156"/>
      <c r="H382" s="156"/>
      <c r="I382" s="156"/>
      <c r="J382" s="156"/>
      <c r="K382" s="156"/>
      <c r="L382" s="156"/>
      <c r="M382" s="156"/>
      <c r="N382" s="156"/>
      <c r="O382" s="156"/>
      <c r="P382" s="156"/>
      <c r="Q382" s="156"/>
      <c r="R382" s="156"/>
      <c r="S382" s="156"/>
      <c r="T382" s="156"/>
      <c r="U382" s="156"/>
      <c r="V382" s="156"/>
      <c r="W382" s="156"/>
      <c r="X382" s="156"/>
      <c r="Y382" s="156"/>
      <c r="Z382" s="156"/>
      <c r="AA382" s="156"/>
    </row>
    <row r="383" spans="1:27">
      <c r="A383" s="156"/>
      <c r="B383" s="157"/>
      <c r="C383" s="156"/>
      <c r="D383" s="290"/>
      <c r="E383" s="290"/>
      <c r="F383" s="156"/>
      <c r="G383" s="156"/>
      <c r="H383" s="156"/>
      <c r="I383" s="156"/>
      <c r="J383" s="156"/>
      <c r="K383" s="156"/>
      <c r="L383" s="156"/>
      <c r="M383" s="156"/>
      <c r="N383" s="156"/>
      <c r="O383" s="156"/>
      <c r="P383" s="156"/>
      <c r="Q383" s="156"/>
      <c r="R383" s="156"/>
      <c r="S383" s="156"/>
      <c r="T383" s="156"/>
      <c r="U383" s="156"/>
      <c r="V383" s="156"/>
      <c r="W383" s="156"/>
      <c r="X383" s="156"/>
      <c r="Y383" s="156"/>
      <c r="Z383" s="156"/>
      <c r="AA383" s="156"/>
    </row>
    <row r="384" spans="1:27">
      <c r="A384" s="156"/>
      <c r="B384" s="157"/>
      <c r="C384" s="156"/>
      <c r="D384" s="290"/>
      <c r="E384" s="290"/>
      <c r="F384" s="156"/>
      <c r="G384" s="156"/>
      <c r="H384" s="156"/>
      <c r="I384" s="156"/>
      <c r="J384" s="156"/>
      <c r="K384" s="156"/>
      <c r="L384" s="156"/>
      <c r="M384" s="156"/>
      <c r="N384" s="156"/>
      <c r="O384" s="156"/>
      <c r="P384" s="156"/>
      <c r="Q384" s="156"/>
      <c r="R384" s="156"/>
      <c r="S384" s="156"/>
      <c r="T384" s="156"/>
      <c r="U384" s="156"/>
      <c r="V384" s="156"/>
      <c r="W384" s="156"/>
      <c r="X384" s="156"/>
      <c r="Y384" s="156"/>
      <c r="Z384" s="156"/>
      <c r="AA384" s="156"/>
    </row>
    <row r="385" spans="1:27">
      <c r="A385" s="156"/>
      <c r="B385" s="157"/>
      <c r="C385" s="156"/>
      <c r="D385" s="290"/>
      <c r="E385" s="290"/>
      <c r="F385" s="156"/>
      <c r="G385" s="156"/>
      <c r="H385" s="156"/>
      <c r="I385" s="156"/>
      <c r="J385" s="156"/>
      <c r="K385" s="156"/>
      <c r="L385" s="156"/>
      <c r="M385" s="156"/>
      <c r="N385" s="156"/>
      <c r="O385" s="156"/>
      <c r="P385" s="156"/>
      <c r="Q385" s="156"/>
      <c r="R385" s="156"/>
      <c r="S385" s="156"/>
      <c r="T385" s="156"/>
      <c r="U385" s="156"/>
      <c r="V385" s="156"/>
      <c r="W385" s="156"/>
      <c r="X385" s="156"/>
      <c r="Y385" s="156"/>
      <c r="Z385" s="156"/>
      <c r="AA385" s="156"/>
    </row>
    <row r="386" spans="1:27">
      <c r="A386" s="156"/>
      <c r="B386" s="157"/>
      <c r="C386" s="156"/>
      <c r="D386" s="290"/>
      <c r="E386" s="290"/>
      <c r="F386" s="156"/>
      <c r="G386" s="156"/>
      <c r="H386" s="156"/>
      <c r="I386" s="156"/>
      <c r="J386" s="156"/>
      <c r="K386" s="156"/>
      <c r="L386" s="156"/>
      <c r="M386" s="156"/>
      <c r="N386" s="156"/>
      <c r="O386" s="156"/>
      <c r="P386" s="156"/>
      <c r="Q386" s="156"/>
      <c r="R386" s="156"/>
      <c r="S386" s="156"/>
      <c r="T386" s="156"/>
      <c r="U386" s="156"/>
      <c r="V386" s="156"/>
      <c r="W386" s="156"/>
      <c r="X386" s="156"/>
      <c r="Y386" s="156"/>
      <c r="Z386" s="156"/>
      <c r="AA386" s="156"/>
    </row>
    <row r="387" spans="1:27">
      <c r="A387" s="156"/>
      <c r="B387" s="157"/>
      <c r="C387" s="156"/>
      <c r="D387" s="290"/>
      <c r="E387" s="290"/>
      <c r="F387" s="156"/>
      <c r="G387" s="156"/>
      <c r="H387" s="156"/>
      <c r="I387" s="156"/>
      <c r="J387" s="156"/>
      <c r="K387" s="156"/>
      <c r="L387" s="156"/>
      <c r="M387" s="156"/>
      <c r="N387" s="156"/>
      <c r="O387" s="156"/>
      <c r="P387" s="156"/>
      <c r="Q387" s="156"/>
      <c r="R387" s="156"/>
      <c r="S387" s="156"/>
      <c r="T387" s="156"/>
      <c r="U387" s="156"/>
      <c r="V387" s="156"/>
      <c r="W387" s="156"/>
      <c r="X387" s="156"/>
      <c r="Y387" s="156"/>
      <c r="Z387" s="156"/>
      <c r="AA387" s="156"/>
    </row>
    <row r="388" spans="1:27">
      <c r="A388" s="156"/>
      <c r="B388" s="157"/>
      <c r="C388" s="156"/>
      <c r="D388" s="290"/>
      <c r="E388" s="290"/>
      <c r="F388" s="156"/>
      <c r="G388" s="156"/>
      <c r="H388" s="156"/>
      <c r="I388" s="156"/>
      <c r="J388" s="156"/>
      <c r="K388" s="156"/>
      <c r="L388" s="156"/>
      <c r="M388" s="156"/>
      <c r="N388" s="156"/>
      <c r="O388" s="156"/>
      <c r="P388" s="156"/>
      <c r="Q388" s="156"/>
      <c r="R388" s="156"/>
      <c r="S388" s="156"/>
      <c r="T388" s="156"/>
      <c r="U388" s="156"/>
      <c r="V388" s="156"/>
      <c r="W388" s="156"/>
      <c r="X388" s="156"/>
      <c r="Y388" s="156"/>
      <c r="Z388" s="156"/>
      <c r="AA388" s="156"/>
    </row>
    <row r="389" spans="1:27">
      <c r="A389" s="156"/>
      <c r="B389" s="157"/>
      <c r="C389" s="156"/>
      <c r="D389" s="290"/>
      <c r="E389" s="290"/>
      <c r="F389" s="156"/>
      <c r="G389" s="156"/>
      <c r="H389" s="156"/>
      <c r="I389" s="156"/>
      <c r="J389" s="156"/>
      <c r="K389" s="156"/>
      <c r="L389" s="156"/>
      <c r="M389" s="156"/>
      <c r="N389" s="156"/>
      <c r="O389" s="156"/>
      <c r="P389" s="156"/>
      <c r="Q389" s="156"/>
      <c r="R389" s="156"/>
      <c r="S389" s="156"/>
      <c r="T389" s="156"/>
      <c r="U389" s="156"/>
      <c r="V389" s="156"/>
      <c r="W389" s="156"/>
      <c r="X389" s="156"/>
      <c r="Y389" s="156"/>
      <c r="Z389" s="156"/>
      <c r="AA389" s="156"/>
    </row>
    <row r="390" spans="1:27">
      <c r="A390" s="156"/>
      <c r="B390" s="157"/>
      <c r="C390" s="156"/>
      <c r="D390" s="290"/>
      <c r="E390" s="290"/>
      <c r="F390" s="156"/>
      <c r="G390" s="156"/>
      <c r="H390" s="156"/>
      <c r="I390" s="156"/>
      <c r="J390" s="156"/>
      <c r="K390" s="156"/>
      <c r="L390" s="156"/>
      <c r="M390" s="156"/>
      <c r="N390" s="156"/>
      <c r="O390" s="156"/>
      <c r="P390" s="156"/>
      <c r="Q390" s="156"/>
      <c r="R390" s="156"/>
      <c r="S390" s="156"/>
      <c r="T390" s="156"/>
      <c r="U390" s="156"/>
      <c r="V390" s="156"/>
      <c r="W390" s="156"/>
      <c r="X390" s="156"/>
      <c r="Y390" s="156"/>
      <c r="Z390" s="156"/>
      <c r="AA390" s="156"/>
    </row>
    <row r="391" spans="1:27">
      <c r="A391" s="156"/>
      <c r="B391" s="157"/>
      <c r="C391" s="156"/>
      <c r="D391" s="290"/>
      <c r="E391" s="290"/>
      <c r="F391" s="156"/>
      <c r="G391" s="156"/>
      <c r="H391" s="156"/>
      <c r="I391" s="156"/>
      <c r="J391" s="156"/>
      <c r="K391" s="156"/>
      <c r="L391" s="156"/>
      <c r="M391" s="156"/>
      <c r="N391" s="156"/>
      <c r="O391" s="156"/>
      <c r="P391" s="156"/>
      <c r="Q391" s="156"/>
      <c r="R391" s="156"/>
      <c r="S391" s="156"/>
      <c r="T391" s="156"/>
      <c r="U391" s="156"/>
      <c r="V391" s="156"/>
      <c r="W391" s="156"/>
      <c r="X391" s="156"/>
      <c r="Y391" s="156"/>
      <c r="Z391" s="156"/>
      <c r="AA391" s="156"/>
    </row>
    <row r="392" spans="1:27">
      <c r="A392" s="156"/>
      <c r="B392" s="157"/>
      <c r="C392" s="156"/>
      <c r="D392" s="290"/>
      <c r="E392" s="290"/>
      <c r="F392" s="156"/>
      <c r="G392" s="156"/>
      <c r="H392" s="156"/>
      <c r="I392" s="156"/>
      <c r="J392" s="156"/>
      <c r="K392" s="156"/>
      <c r="L392" s="156"/>
      <c r="M392" s="156"/>
      <c r="N392" s="156"/>
      <c r="O392" s="156"/>
      <c r="P392" s="156"/>
      <c r="Q392" s="156"/>
      <c r="R392" s="156"/>
      <c r="S392" s="156"/>
      <c r="T392" s="156"/>
      <c r="U392" s="156"/>
      <c r="V392" s="156"/>
      <c r="W392" s="156"/>
      <c r="X392" s="156"/>
      <c r="Y392" s="156"/>
      <c r="Z392" s="156"/>
      <c r="AA392" s="156"/>
    </row>
    <row r="393" spans="1:27">
      <c r="A393" s="156"/>
      <c r="B393" s="157"/>
      <c r="C393" s="156"/>
      <c r="D393" s="290"/>
      <c r="E393" s="290"/>
      <c r="F393" s="156"/>
      <c r="G393" s="156"/>
      <c r="H393" s="156"/>
      <c r="I393" s="156"/>
      <c r="J393" s="156"/>
      <c r="K393" s="156"/>
      <c r="L393" s="156"/>
      <c r="M393" s="156"/>
      <c r="N393" s="156"/>
      <c r="O393" s="156"/>
      <c r="P393" s="156"/>
      <c r="Q393" s="156"/>
      <c r="R393" s="156"/>
      <c r="S393" s="156"/>
      <c r="T393" s="156"/>
      <c r="U393" s="156"/>
      <c r="V393" s="156"/>
      <c r="W393" s="156"/>
      <c r="X393" s="156"/>
      <c r="Y393" s="156"/>
      <c r="Z393" s="156"/>
      <c r="AA393" s="156"/>
    </row>
    <row r="394" spans="1:27">
      <c r="A394" s="156"/>
      <c r="B394" s="157"/>
      <c r="C394" s="156"/>
      <c r="D394" s="290"/>
      <c r="E394" s="290"/>
      <c r="F394" s="156"/>
      <c r="G394" s="156"/>
      <c r="H394" s="156"/>
      <c r="I394" s="156"/>
      <c r="J394" s="156"/>
      <c r="K394" s="156"/>
      <c r="L394" s="156"/>
      <c r="M394" s="156"/>
      <c r="N394" s="156"/>
      <c r="O394" s="156"/>
      <c r="P394" s="156"/>
      <c r="Q394" s="156"/>
      <c r="R394" s="156"/>
      <c r="S394" s="156"/>
      <c r="T394" s="156"/>
      <c r="U394" s="156"/>
      <c r="V394" s="156"/>
      <c r="W394" s="156"/>
      <c r="X394" s="156"/>
      <c r="Y394" s="156"/>
      <c r="Z394" s="156"/>
      <c r="AA394" s="156"/>
    </row>
    <row r="395" spans="1:27">
      <c r="A395" s="156"/>
      <c r="B395" s="157"/>
      <c r="C395" s="156"/>
      <c r="D395" s="290"/>
      <c r="E395" s="290"/>
      <c r="F395" s="156"/>
      <c r="G395" s="156"/>
      <c r="H395" s="156"/>
      <c r="I395" s="156"/>
      <c r="J395" s="156"/>
      <c r="K395" s="156"/>
      <c r="L395" s="156"/>
      <c r="M395" s="156"/>
      <c r="N395" s="156"/>
      <c r="O395" s="156"/>
      <c r="P395" s="156"/>
      <c r="Q395" s="156"/>
      <c r="R395" s="156"/>
      <c r="S395" s="156"/>
      <c r="T395" s="156"/>
      <c r="U395" s="156"/>
      <c r="V395" s="156"/>
      <c r="W395" s="156"/>
      <c r="X395" s="156"/>
      <c r="Y395" s="156"/>
      <c r="Z395" s="156"/>
      <c r="AA395" s="156"/>
    </row>
    <row r="396" spans="1:27">
      <c r="A396" s="156"/>
      <c r="B396" s="157"/>
      <c r="C396" s="156"/>
      <c r="D396" s="290"/>
      <c r="E396" s="290"/>
      <c r="F396" s="156"/>
      <c r="G396" s="156"/>
      <c r="H396" s="156"/>
      <c r="I396" s="156"/>
      <c r="J396" s="156"/>
      <c r="K396" s="156"/>
      <c r="L396" s="156"/>
      <c r="M396" s="156"/>
      <c r="N396" s="156"/>
      <c r="O396" s="156"/>
      <c r="P396" s="156"/>
      <c r="Q396" s="156"/>
      <c r="R396" s="156"/>
      <c r="S396" s="156"/>
      <c r="T396" s="156"/>
      <c r="U396" s="156"/>
      <c r="V396" s="156"/>
      <c r="W396" s="156"/>
      <c r="X396" s="156"/>
      <c r="Y396" s="156"/>
      <c r="Z396" s="156"/>
      <c r="AA396" s="156"/>
    </row>
    <row r="397" spans="1:27">
      <c r="A397" s="156"/>
      <c r="B397" s="157"/>
      <c r="C397" s="156"/>
      <c r="D397" s="290"/>
      <c r="E397" s="290"/>
      <c r="F397" s="156"/>
      <c r="G397" s="156"/>
      <c r="H397" s="156"/>
      <c r="I397" s="156"/>
      <c r="J397" s="156"/>
      <c r="K397" s="156"/>
      <c r="L397" s="156"/>
      <c r="M397" s="156"/>
      <c r="N397" s="156"/>
      <c r="O397" s="156"/>
      <c r="P397" s="156"/>
      <c r="Q397" s="156"/>
      <c r="R397" s="156"/>
      <c r="S397" s="156"/>
      <c r="T397" s="156"/>
      <c r="U397" s="156"/>
      <c r="V397" s="156"/>
      <c r="W397" s="156"/>
      <c r="X397" s="156"/>
      <c r="Y397" s="156"/>
      <c r="Z397" s="156"/>
      <c r="AA397" s="156"/>
    </row>
    <row r="398" spans="1:27">
      <c r="A398" s="156"/>
      <c r="B398" s="157"/>
      <c r="C398" s="156"/>
      <c r="D398" s="290"/>
      <c r="E398" s="290"/>
      <c r="F398" s="156"/>
      <c r="G398" s="156"/>
      <c r="H398" s="156"/>
      <c r="I398" s="156"/>
      <c r="J398" s="156"/>
      <c r="K398" s="156"/>
      <c r="L398" s="156"/>
      <c r="M398" s="156"/>
      <c r="N398" s="156"/>
      <c r="O398" s="156"/>
      <c r="P398" s="156"/>
      <c r="Q398" s="156"/>
      <c r="R398" s="156"/>
      <c r="S398" s="156"/>
      <c r="T398" s="156"/>
      <c r="U398" s="156"/>
      <c r="V398" s="156"/>
      <c r="W398" s="156"/>
      <c r="X398" s="156"/>
      <c r="Y398" s="156"/>
      <c r="Z398" s="156"/>
      <c r="AA398" s="156"/>
    </row>
    <row r="399" spans="1:27">
      <c r="A399" s="156"/>
      <c r="B399" s="157"/>
      <c r="C399" s="156"/>
      <c r="D399" s="290"/>
      <c r="E399" s="290"/>
      <c r="F399" s="156"/>
      <c r="G399" s="156"/>
      <c r="H399" s="156"/>
      <c r="I399" s="156"/>
      <c r="J399" s="156"/>
      <c r="K399" s="156"/>
      <c r="L399" s="156"/>
      <c r="M399" s="156"/>
      <c r="N399" s="156"/>
      <c r="O399" s="156"/>
      <c r="P399" s="156"/>
      <c r="Q399" s="156"/>
      <c r="R399" s="156"/>
      <c r="S399" s="156"/>
      <c r="T399" s="156"/>
      <c r="U399" s="156"/>
      <c r="V399" s="156"/>
      <c r="W399" s="156"/>
      <c r="X399" s="156"/>
      <c r="Y399" s="156"/>
      <c r="Z399" s="156"/>
      <c r="AA399" s="156"/>
    </row>
    <row r="400" spans="1:27">
      <c r="A400" s="156"/>
      <c r="B400" s="157"/>
      <c r="C400" s="156"/>
      <c r="D400" s="290"/>
      <c r="E400" s="290"/>
      <c r="F400" s="156"/>
      <c r="G400" s="156"/>
      <c r="H400" s="156"/>
      <c r="I400" s="156"/>
      <c r="J400" s="156"/>
      <c r="K400" s="156"/>
      <c r="L400" s="156"/>
      <c r="M400" s="156"/>
      <c r="N400" s="156"/>
      <c r="O400" s="156"/>
      <c r="P400" s="156"/>
      <c r="Q400" s="156"/>
      <c r="R400" s="156"/>
      <c r="S400" s="156"/>
      <c r="T400" s="156"/>
      <c r="U400" s="156"/>
      <c r="V400" s="156"/>
      <c r="W400" s="156"/>
      <c r="X400" s="156"/>
      <c r="Y400" s="156"/>
      <c r="Z400" s="156"/>
      <c r="AA400" s="156"/>
    </row>
    <row r="401" spans="1:27">
      <c r="A401" s="156"/>
      <c r="B401" s="157"/>
      <c r="C401" s="156"/>
      <c r="D401" s="290"/>
      <c r="E401" s="290"/>
      <c r="F401" s="156"/>
      <c r="G401" s="156"/>
      <c r="H401" s="156"/>
      <c r="I401" s="156"/>
      <c r="J401" s="156"/>
      <c r="K401" s="156"/>
      <c r="L401" s="156"/>
      <c r="M401" s="156"/>
      <c r="N401" s="156"/>
      <c r="O401" s="156"/>
      <c r="P401" s="156"/>
      <c r="Q401" s="156"/>
      <c r="R401" s="156"/>
      <c r="S401" s="156"/>
      <c r="T401" s="156"/>
      <c r="U401" s="156"/>
      <c r="V401" s="156"/>
      <c r="W401" s="156"/>
      <c r="X401" s="156"/>
      <c r="Y401" s="156"/>
      <c r="Z401" s="156"/>
      <c r="AA401" s="156"/>
    </row>
    <row r="402" spans="1:27">
      <c r="A402" s="156"/>
      <c r="B402" s="157"/>
      <c r="C402" s="156"/>
      <c r="D402" s="290"/>
      <c r="E402" s="290"/>
      <c r="F402" s="156"/>
      <c r="G402" s="156"/>
      <c r="H402" s="156"/>
      <c r="I402" s="156"/>
      <c r="J402" s="156"/>
      <c r="K402" s="156"/>
      <c r="L402" s="156"/>
      <c r="M402" s="156"/>
      <c r="N402" s="156"/>
      <c r="O402" s="156"/>
      <c r="P402" s="156"/>
      <c r="Q402" s="156"/>
      <c r="R402" s="156"/>
      <c r="S402" s="156"/>
      <c r="T402" s="156"/>
      <c r="U402" s="156"/>
      <c r="V402" s="156"/>
      <c r="W402" s="156"/>
      <c r="X402" s="156"/>
      <c r="Y402" s="156"/>
      <c r="Z402" s="156"/>
      <c r="AA402" s="156"/>
    </row>
    <row r="403" spans="1:27">
      <c r="A403" s="156"/>
      <c r="B403" s="157"/>
      <c r="C403" s="156"/>
      <c r="D403" s="290"/>
      <c r="E403" s="290"/>
      <c r="F403" s="156"/>
      <c r="G403" s="156"/>
      <c r="H403" s="156"/>
      <c r="I403" s="156"/>
      <c r="J403" s="156"/>
      <c r="K403" s="156"/>
      <c r="L403" s="156"/>
      <c r="M403" s="156"/>
      <c r="N403" s="156"/>
      <c r="O403" s="156"/>
      <c r="P403" s="156"/>
      <c r="Q403" s="156"/>
      <c r="R403" s="156"/>
      <c r="S403" s="156"/>
      <c r="T403" s="156"/>
      <c r="U403" s="156"/>
      <c r="V403" s="156"/>
      <c r="W403" s="156"/>
      <c r="X403" s="156"/>
      <c r="Y403" s="156"/>
      <c r="Z403" s="156"/>
      <c r="AA403" s="156"/>
    </row>
    <row r="404" spans="1:27">
      <c r="A404" s="156"/>
      <c r="B404" s="157"/>
      <c r="C404" s="156"/>
      <c r="D404" s="290"/>
      <c r="E404" s="290"/>
      <c r="F404" s="156"/>
      <c r="G404" s="156"/>
      <c r="H404" s="156"/>
      <c r="I404" s="156"/>
      <c r="J404" s="156"/>
      <c r="K404" s="156"/>
      <c r="L404" s="156"/>
      <c r="M404" s="156"/>
      <c r="N404" s="156"/>
      <c r="O404" s="156"/>
      <c r="P404" s="156"/>
      <c r="Q404" s="156"/>
      <c r="R404" s="156"/>
      <c r="S404" s="156"/>
      <c r="T404" s="156"/>
      <c r="U404" s="156"/>
      <c r="V404" s="156"/>
      <c r="W404" s="156"/>
      <c r="X404" s="156"/>
      <c r="Y404" s="156"/>
      <c r="Z404" s="156"/>
      <c r="AA404" s="156"/>
    </row>
    <row r="405" spans="1:27">
      <c r="A405" s="156"/>
      <c r="B405" s="157"/>
      <c r="C405" s="156"/>
      <c r="D405" s="290"/>
      <c r="E405" s="290"/>
      <c r="F405" s="156"/>
      <c r="G405" s="156"/>
      <c r="H405" s="156"/>
      <c r="I405" s="156"/>
      <c r="J405" s="156"/>
      <c r="K405" s="156"/>
      <c r="L405" s="156"/>
      <c r="M405" s="156"/>
      <c r="N405" s="156"/>
      <c r="O405" s="156"/>
      <c r="P405" s="156"/>
      <c r="Q405" s="156"/>
      <c r="R405" s="156"/>
      <c r="S405" s="156"/>
      <c r="T405" s="156"/>
      <c r="U405" s="156"/>
      <c r="V405" s="156"/>
      <c r="W405" s="156"/>
      <c r="X405" s="156"/>
      <c r="Y405" s="156"/>
      <c r="Z405" s="156"/>
      <c r="AA405" s="156"/>
    </row>
    <row r="406" spans="1:27" ht="16.149999999999999" customHeight="1">
      <c r="A406" s="156"/>
      <c r="B406" s="157"/>
      <c r="C406" s="156"/>
      <c r="D406" s="290"/>
      <c r="E406" s="290"/>
      <c r="F406" s="156"/>
      <c r="G406" s="156"/>
      <c r="H406" s="156"/>
      <c r="I406" s="156"/>
      <c r="J406" s="156"/>
      <c r="K406" s="156"/>
      <c r="L406" s="156"/>
      <c r="M406" s="156"/>
      <c r="N406" s="156"/>
      <c r="O406" s="156"/>
      <c r="P406" s="156"/>
      <c r="Q406" s="156"/>
      <c r="R406" s="156"/>
      <c r="S406" s="156"/>
      <c r="T406" s="156"/>
      <c r="U406" s="156"/>
      <c r="V406" s="156"/>
      <c r="W406" s="156"/>
      <c r="X406" s="156"/>
      <c r="Y406" s="156"/>
      <c r="Z406" s="156"/>
      <c r="AA406" s="156"/>
    </row>
    <row r="407" spans="1:27" ht="15.75">
      <c r="A407" s="156"/>
      <c r="B407" s="247" t="s">
        <v>391</v>
      </c>
      <c r="C407" s="248" t="s">
        <v>392</v>
      </c>
      <c r="D407" s="344"/>
      <c r="E407" s="345"/>
      <c r="F407" s="250"/>
      <c r="G407" s="250"/>
      <c r="H407" s="250"/>
      <c r="I407" s="250"/>
      <c r="J407" s="250"/>
      <c r="K407" s="250"/>
      <c r="L407" s="251"/>
      <c r="M407" s="156"/>
      <c r="N407" s="156"/>
      <c r="O407" s="156"/>
      <c r="P407" s="156"/>
      <c r="Q407" s="156"/>
      <c r="R407" s="156"/>
      <c r="S407" s="156"/>
      <c r="T407" s="156"/>
      <c r="U407" s="156"/>
      <c r="V407" s="156"/>
      <c r="W407" s="156"/>
      <c r="X407" s="156"/>
      <c r="Y407" s="156"/>
      <c r="Z407" s="156"/>
      <c r="AA407" s="156"/>
    </row>
    <row r="408" spans="1:27" ht="13.5" thickBot="1">
      <c r="A408" s="156"/>
      <c r="B408" s="157"/>
      <c r="C408" s="156"/>
      <c r="D408" s="156"/>
      <c r="E408" s="156"/>
      <c r="F408" s="156"/>
      <c r="G408" s="156"/>
      <c r="H408" s="156"/>
      <c r="I408" s="156"/>
      <c r="J408" s="156"/>
      <c r="K408" s="156"/>
      <c r="L408" s="156"/>
      <c r="M408" s="156"/>
      <c r="N408" s="156"/>
      <c r="O408" s="156"/>
      <c r="P408" s="156"/>
      <c r="Q408" s="156"/>
      <c r="R408" s="156"/>
      <c r="S408" s="156"/>
      <c r="T408" s="156"/>
      <c r="U408" s="156"/>
      <c r="V408" s="156"/>
      <c r="W408" s="156"/>
      <c r="X408" s="156"/>
      <c r="Y408" s="156"/>
      <c r="Z408" s="156"/>
      <c r="AA408" s="156"/>
    </row>
    <row r="409" spans="1:27" ht="29.25" thickBot="1">
      <c r="A409" s="156"/>
      <c r="B409" s="157"/>
      <c r="C409" s="291"/>
      <c r="D409" s="346" t="s">
        <v>393</v>
      </c>
      <c r="E409" s="254" t="s">
        <v>394</v>
      </c>
      <c r="F409" s="255" t="s">
        <v>395</v>
      </c>
      <c r="G409" s="164"/>
      <c r="H409" s="187"/>
      <c r="I409" s="156"/>
      <c r="J409" s="156"/>
      <c r="K409" s="156"/>
      <c r="L409" s="156"/>
      <c r="M409" s="156"/>
      <c r="N409" s="156"/>
      <c r="O409" s="156"/>
      <c r="P409" s="156"/>
      <c r="Q409" s="156"/>
      <c r="R409" s="156"/>
      <c r="S409" s="156"/>
      <c r="T409" s="156"/>
      <c r="U409" s="156"/>
      <c r="V409" s="156"/>
      <c r="W409" s="156"/>
      <c r="X409" s="156"/>
      <c r="Y409" s="156"/>
      <c r="Z409" s="156"/>
      <c r="AA409" s="156"/>
    </row>
    <row r="410" spans="1:27" ht="13.5" thickBot="1">
      <c r="A410" s="156"/>
      <c r="B410" s="157"/>
      <c r="C410" s="347" t="s">
        <v>392</v>
      </c>
      <c r="D410" s="72">
        <v>66.33</v>
      </c>
      <c r="E410" s="100">
        <v>1.25</v>
      </c>
      <c r="F410" s="101">
        <v>0.125</v>
      </c>
      <c r="G410" s="156"/>
      <c r="H410" s="187"/>
      <c r="I410" s="156"/>
      <c r="J410" s="156"/>
      <c r="L410" s="156"/>
      <c r="M410" s="156"/>
      <c r="N410" s="156"/>
      <c r="O410" s="156"/>
      <c r="P410" s="156"/>
      <c r="Q410" s="156"/>
      <c r="R410" s="156"/>
      <c r="S410" s="156"/>
      <c r="T410" s="156"/>
      <c r="U410" s="156"/>
      <c r="V410" s="156"/>
      <c r="W410" s="156"/>
      <c r="X410" s="156"/>
      <c r="Y410" s="156"/>
      <c r="Z410" s="156"/>
      <c r="AA410" s="156"/>
    </row>
    <row r="411" spans="1:27">
      <c r="A411" s="156"/>
      <c r="B411" s="157"/>
      <c r="C411" s="219" t="s">
        <v>390</v>
      </c>
      <c r="D411" s="175"/>
      <c r="E411" s="220"/>
      <c r="F411" s="220"/>
      <c r="G411" s="220"/>
      <c r="H411" s="175"/>
      <c r="I411" s="175"/>
      <c r="J411" s="175"/>
      <c r="K411" s="175"/>
      <c r="L411" s="156"/>
      <c r="M411" s="156"/>
      <c r="N411" s="156"/>
      <c r="O411" s="156"/>
      <c r="P411" s="156"/>
      <c r="Q411" s="156"/>
      <c r="R411" s="156"/>
      <c r="S411" s="156"/>
      <c r="T411" s="156"/>
      <c r="U411" s="156"/>
      <c r="V411" s="156"/>
      <c r="W411" s="156"/>
      <c r="X411" s="156"/>
      <c r="Y411" s="156"/>
      <c r="Z411" s="156"/>
      <c r="AA411" s="156"/>
    </row>
    <row r="412" spans="1:27">
      <c r="A412" s="156"/>
      <c r="B412" s="157"/>
      <c r="C412" s="181" t="s">
        <v>396</v>
      </c>
      <c r="D412" s="175"/>
      <c r="E412" s="220"/>
      <c r="F412" s="220"/>
      <c r="G412" s="220"/>
      <c r="H412" s="175"/>
      <c r="I412" s="175"/>
      <c r="J412" s="175"/>
      <c r="K412" s="175"/>
      <c r="L412" s="156"/>
      <c r="M412" s="156"/>
      <c r="N412" s="156"/>
      <c r="O412" s="156"/>
      <c r="P412" s="156"/>
      <c r="Q412" s="156"/>
      <c r="R412" s="156"/>
      <c r="S412" s="156"/>
      <c r="T412" s="156"/>
      <c r="U412" s="156"/>
      <c r="V412" s="156"/>
      <c r="W412" s="156"/>
      <c r="X412" s="156"/>
      <c r="Y412" s="156"/>
      <c r="Z412" s="156"/>
      <c r="AA412" s="156"/>
    </row>
    <row r="413" spans="1:27">
      <c r="A413" s="156"/>
      <c r="B413" s="157"/>
      <c r="C413" s="245" t="s">
        <v>256</v>
      </c>
      <c r="D413" s="243"/>
      <c r="E413" s="243"/>
      <c r="F413" s="243"/>
      <c r="G413" s="243"/>
      <c r="H413" s="243"/>
      <c r="I413" s="243"/>
      <c r="J413" s="243"/>
      <c r="K413" s="243"/>
      <c r="L413" s="228"/>
      <c r="M413" s="228"/>
      <c r="N413" s="156"/>
      <c r="O413" s="156"/>
      <c r="P413" s="156"/>
      <c r="Q413" s="156"/>
      <c r="R413" s="156"/>
      <c r="S413" s="156"/>
      <c r="T413" s="156"/>
      <c r="U413" s="156"/>
      <c r="V413" s="156"/>
      <c r="W413" s="156"/>
      <c r="X413" s="156"/>
      <c r="Y413" s="156"/>
      <c r="Z413" s="156"/>
      <c r="AA413" s="156"/>
    </row>
    <row r="414" spans="1:27">
      <c r="A414" s="156"/>
      <c r="B414" s="157"/>
      <c r="C414" s="222"/>
      <c r="D414" s="222"/>
      <c r="E414" s="222"/>
      <c r="F414" s="222"/>
      <c r="G414" s="222"/>
      <c r="H414" s="222"/>
      <c r="I414" s="222"/>
      <c r="J414" s="222"/>
      <c r="K414" s="222"/>
      <c r="L414" s="156"/>
      <c r="M414" s="156"/>
      <c r="N414" s="156"/>
      <c r="O414" s="156"/>
      <c r="P414" s="156"/>
      <c r="Q414" s="156"/>
      <c r="R414" s="156"/>
      <c r="S414" s="156"/>
      <c r="T414" s="156"/>
      <c r="U414" s="156"/>
      <c r="V414" s="156"/>
      <c r="W414" s="156"/>
      <c r="X414" s="156"/>
      <c r="Y414" s="156"/>
      <c r="Z414" s="156"/>
      <c r="AA414" s="156"/>
    </row>
    <row r="415" spans="1:27" ht="15.75">
      <c r="A415" s="156"/>
      <c r="B415" s="714" t="s">
        <v>397</v>
      </c>
      <c r="C415" s="715"/>
      <c r="D415" s="715"/>
      <c r="E415" s="715"/>
      <c r="F415" s="715"/>
      <c r="G415" s="715"/>
      <c r="H415" s="715"/>
      <c r="I415" s="715"/>
      <c r="J415" s="715"/>
      <c r="K415" s="715"/>
      <c r="L415" s="716"/>
      <c r="M415" s="156"/>
      <c r="N415" s="156"/>
      <c r="O415" s="156"/>
      <c r="P415" s="156"/>
      <c r="Q415" s="156"/>
      <c r="R415" s="156"/>
      <c r="S415" s="156"/>
      <c r="T415" s="156"/>
      <c r="U415" s="156"/>
      <c r="V415" s="156"/>
      <c r="W415" s="156"/>
      <c r="X415" s="156"/>
      <c r="Y415" s="156"/>
      <c r="Z415" s="156"/>
      <c r="AA415" s="156"/>
    </row>
    <row r="416" spans="1:27" ht="27" customHeight="1">
      <c r="B416" s="717" t="s">
        <v>744</v>
      </c>
      <c r="C416" s="717"/>
      <c r="D416" s="717"/>
      <c r="E416" s="717"/>
      <c r="F416" s="717"/>
      <c r="G416" s="717"/>
      <c r="H416" s="717"/>
      <c r="I416" s="717"/>
      <c r="J416" s="717"/>
      <c r="K416" s="717"/>
      <c r="L416" s="717"/>
    </row>
    <row r="417" spans="1:27">
      <c r="B417" s="348" t="s">
        <v>745</v>
      </c>
    </row>
    <row r="419" spans="1:27" ht="15.75">
      <c r="A419" s="156"/>
      <c r="B419" s="247" t="s">
        <v>398</v>
      </c>
      <c r="C419" s="248" t="s">
        <v>399</v>
      </c>
      <c r="D419" s="344"/>
      <c r="E419" s="344"/>
      <c r="F419" s="250"/>
      <c r="G419" s="250"/>
      <c r="H419" s="250"/>
      <c r="I419" s="250"/>
      <c r="J419" s="250"/>
      <c r="K419" s="250"/>
      <c r="L419" s="251"/>
      <c r="M419" s="156"/>
      <c r="N419" s="156"/>
      <c r="O419" s="156"/>
      <c r="P419" s="156"/>
      <c r="Q419" s="156"/>
      <c r="R419" s="156"/>
      <c r="S419" s="156"/>
      <c r="T419" s="156"/>
      <c r="U419" s="156"/>
      <c r="V419" s="156"/>
      <c r="W419" s="156"/>
      <c r="X419" s="156"/>
      <c r="Y419" s="156"/>
      <c r="Z419" s="156"/>
      <c r="AA419" s="156"/>
    </row>
    <row r="420" spans="1:27" ht="31.9" customHeight="1" thickBot="1">
      <c r="A420" s="156"/>
      <c r="B420" s="349"/>
      <c r="C420" s="718" t="s">
        <v>400</v>
      </c>
      <c r="D420" s="718"/>
      <c r="E420" s="718"/>
      <c r="F420" s="718"/>
      <c r="G420" s="718"/>
      <c r="H420" s="718"/>
      <c r="I420" s="718"/>
      <c r="J420" s="718"/>
      <c r="K420" s="718"/>
      <c r="L420" s="718"/>
      <c r="M420" s="156"/>
      <c r="N420" s="156"/>
      <c r="O420" s="156"/>
      <c r="P420" s="156"/>
      <c r="Q420" s="156"/>
      <c r="R420" s="156"/>
      <c r="S420" s="156"/>
      <c r="T420" s="156"/>
      <c r="U420" s="156"/>
      <c r="V420" s="156"/>
      <c r="W420" s="156"/>
      <c r="X420" s="156"/>
      <c r="Y420" s="156"/>
      <c r="Z420" s="156"/>
      <c r="AA420" s="156"/>
    </row>
    <row r="421" spans="1:27" ht="29.25" thickBot="1">
      <c r="A421" s="156"/>
      <c r="B421" s="157"/>
      <c r="C421" s="291" t="s">
        <v>259</v>
      </c>
      <c r="D421" s="254" t="s">
        <v>401</v>
      </c>
      <c r="E421" s="254" t="s">
        <v>402</v>
      </c>
      <c r="F421" s="254" t="s">
        <v>403</v>
      </c>
      <c r="G421" s="255" t="s">
        <v>22</v>
      </c>
      <c r="H421" s="159"/>
      <c r="I421" s="350"/>
      <c r="J421" s="156"/>
      <c r="K421" s="156"/>
      <c r="L421" s="156"/>
      <c r="M421" s="156"/>
      <c r="N421" s="156"/>
      <c r="O421" s="156"/>
      <c r="P421" s="156"/>
      <c r="Q421" s="156"/>
      <c r="R421" s="156"/>
      <c r="S421" s="156"/>
      <c r="T421" s="156"/>
      <c r="U421" s="156"/>
      <c r="V421" s="156"/>
      <c r="W421" s="156"/>
      <c r="X421" s="156"/>
      <c r="Y421" s="156"/>
      <c r="Z421" s="156"/>
      <c r="AA421" s="156"/>
    </row>
    <row r="422" spans="1:27" ht="15" customHeight="1">
      <c r="A422" s="156"/>
      <c r="B422" s="157"/>
      <c r="C422" s="351" t="s">
        <v>404</v>
      </c>
      <c r="D422" s="352">
        <v>1.298</v>
      </c>
      <c r="E422" s="353">
        <v>1.15E-2</v>
      </c>
      <c r="F422" s="353">
        <v>3.7600000000000001E-2</v>
      </c>
      <c r="G422" s="354" t="s">
        <v>405</v>
      </c>
      <c r="H422" s="355"/>
      <c r="I422" s="356"/>
      <c r="J422" s="356"/>
      <c r="K422" s="156"/>
      <c r="L422" s="156"/>
      <c r="M422" s="156"/>
      <c r="N422" s="156"/>
      <c r="O422" s="156"/>
      <c r="P422" s="156"/>
      <c r="Q422" s="156"/>
      <c r="R422" s="156"/>
      <c r="S422" s="156"/>
      <c r="T422" s="156"/>
      <c r="U422" s="156"/>
      <c r="V422" s="156"/>
      <c r="W422" s="156"/>
      <c r="X422" s="156"/>
      <c r="Y422" s="156"/>
      <c r="Z422" s="156"/>
      <c r="AA422" s="156"/>
    </row>
    <row r="423" spans="1:27" ht="15" customHeight="1">
      <c r="A423" s="156"/>
      <c r="B423" s="157"/>
      <c r="C423" s="357" t="s">
        <v>406</v>
      </c>
      <c r="D423" s="358">
        <v>0.29699999999999999</v>
      </c>
      <c r="E423" s="359">
        <v>5.8999999999999999E-3</v>
      </c>
      <c r="F423" s="359">
        <v>5.3E-3</v>
      </c>
      <c r="G423" s="360" t="s">
        <v>405</v>
      </c>
      <c r="H423" s="355"/>
      <c r="I423" s="356"/>
      <c r="J423" s="356"/>
      <c r="K423" s="156"/>
      <c r="L423" s="156"/>
      <c r="M423" s="156"/>
      <c r="N423" s="156"/>
      <c r="O423" s="156"/>
      <c r="P423" s="156"/>
      <c r="Q423" s="156"/>
      <c r="R423" s="156"/>
      <c r="S423" s="156"/>
      <c r="T423" s="156"/>
      <c r="U423" s="156"/>
      <c r="V423" s="156"/>
      <c r="W423" s="156"/>
      <c r="X423" s="156"/>
      <c r="Y423" s="156"/>
      <c r="Z423" s="156"/>
      <c r="AA423" s="156"/>
    </row>
    <row r="424" spans="1:27" ht="15" customHeight="1" thickBot="1">
      <c r="A424" s="156"/>
      <c r="B424" s="157"/>
      <c r="C424" s="361" t="s">
        <v>407</v>
      </c>
      <c r="D424" s="362">
        <v>0.39400000000000002</v>
      </c>
      <c r="E424" s="363">
        <v>1.09E-2</v>
      </c>
      <c r="F424" s="363">
        <v>8.8000000000000005E-3</v>
      </c>
      <c r="G424" s="364" t="s">
        <v>405</v>
      </c>
      <c r="H424" s="355"/>
      <c r="I424" s="356"/>
      <c r="J424" s="356"/>
      <c r="K424" s="156"/>
      <c r="L424" s="156"/>
      <c r="M424" s="156"/>
      <c r="N424" s="156"/>
      <c r="O424" s="156"/>
      <c r="P424" s="156"/>
      <c r="Q424" s="156"/>
      <c r="R424" s="156"/>
      <c r="S424" s="156"/>
      <c r="T424" s="156"/>
      <c r="U424" s="156"/>
      <c r="V424" s="156"/>
      <c r="W424" s="156"/>
      <c r="X424" s="156"/>
      <c r="Y424" s="156"/>
      <c r="Z424" s="156"/>
      <c r="AA424" s="156"/>
    </row>
    <row r="425" spans="1:27" ht="15" customHeight="1">
      <c r="A425" s="156"/>
      <c r="B425" s="157"/>
      <c r="C425" s="351" t="s">
        <v>408</v>
      </c>
      <c r="D425" s="352">
        <v>0.186</v>
      </c>
      <c r="E425" s="353">
        <v>1.6000000000000001E-3</v>
      </c>
      <c r="F425" s="353">
        <v>5.4000000000000003E-3</v>
      </c>
      <c r="G425" s="354" t="s">
        <v>409</v>
      </c>
      <c r="H425" s="355"/>
      <c r="I425" s="356"/>
      <c r="J425" s="356"/>
      <c r="K425" s="156"/>
      <c r="L425" s="156"/>
      <c r="M425" s="156"/>
      <c r="N425" s="156"/>
      <c r="O425" s="156"/>
      <c r="P425" s="156"/>
      <c r="Q425" s="156"/>
      <c r="R425" s="156"/>
      <c r="S425" s="156"/>
      <c r="T425" s="156"/>
      <c r="U425" s="156"/>
      <c r="V425" s="156"/>
      <c r="W425" s="156"/>
      <c r="X425" s="156"/>
      <c r="Y425" s="156"/>
      <c r="Z425" s="156"/>
      <c r="AA425" s="156"/>
    </row>
    <row r="426" spans="1:27" ht="15" customHeight="1">
      <c r="A426" s="156"/>
      <c r="B426" s="157"/>
      <c r="C426" s="297" t="s">
        <v>410</v>
      </c>
      <c r="D426" s="358">
        <v>2.1000000000000001E-2</v>
      </c>
      <c r="E426" s="359">
        <v>1.6000000000000001E-3</v>
      </c>
      <c r="F426" s="359">
        <v>5.0000000000000001E-4</v>
      </c>
      <c r="G426" s="365" t="s">
        <v>409</v>
      </c>
      <c r="H426" s="355"/>
      <c r="I426" s="356"/>
      <c r="J426" s="356"/>
      <c r="K426" s="156"/>
      <c r="L426" s="156"/>
      <c r="M426" s="156"/>
      <c r="N426" s="156"/>
      <c r="O426" s="156"/>
      <c r="P426" s="156"/>
      <c r="Q426" s="156"/>
      <c r="R426" s="156"/>
      <c r="S426" s="156"/>
      <c r="T426" s="156"/>
      <c r="U426" s="156"/>
      <c r="V426" s="156"/>
      <c r="W426" s="156"/>
      <c r="X426" s="156"/>
      <c r="Y426" s="156"/>
      <c r="Z426" s="156"/>
      <c r="AA426" s="156"/>
    </row>
    <row r="427" spans="1:27" ht="15" customHeight="1">
      <c r="A427" s="156"/>
      <c r="B427" s="157"/>
      <c r="C427" s="297" t="s">
        <v>411</v>
      </c>
      <c r="D427" s="358">
        <v>7.6999999999999999E-2</v>
      </c>
      <c r="E427" s="359">
        <v>3.1E-2</v>
      </c>
      <c r="F427" s="359">
        <v>2E-3</v>
      </c>
      <c r="G427" s="365" t="s">
        <v>409</v>
      </c>
      <c r="H427" s="355"/>
      <c r="I427" s="356"/>
      <c r="J427" s="356"/>
      <c r="K427" s="156"/>
      <c r="L427" s="156"/>
      <c r="M427" s="156"/>
      <c r="N427" s="156"/>
      <c r="O427" s="156"/>
      <c r="P427" s="156"/>
      <c r="Q427" s="156"/>
      <c r="R427" s="156"/>
      <c r="S427" s="156"/>
      <c r="T427" s="156"/>
      <c r="U427" s="156"/>
      <c r="V427" s="156"/>
      <c r="W427" s="156"/>
      <c r="X427" s="156"/>
      <c r="Y427" s="156"/>
      <c r="Z427" s="156"/>
      <c r="AA427" s="156"/>
    </row>
    <row r="428" spans="1:27" ht="15" customHeight="1" thickBot="1">
      <c r="A428" s="156"/>
      <c r="B428" s="157"/>
      <c r="C428" s="361" t="s">
        <v>311</v>
      </c>
      <c r="D428" s="362">
        <v>1.0860000000000001</v>
      </c>
      <c r="E428" s="102">
        <v>0</v>
      </c>
      <c r="F428" s="363">
        <v>3.3399999999999999E-2</v>
      </c>
      <c r="G428" s="364" t="s">
        <v>409</v>
      </c>
      <c r="H428" s="355"/>
      <c r="I428" s="356"/>
      <c r="J428" s="356"/>
      <c r="K428" s="156"/>
      <c r="L428" s="156"/>
      <c r="M428" s="156"/>
      <c r="N428" s="156"/>
      <c r="O428" s="156"/>
      <c r="P428" s="156"/>
      <c r="Q428" s="156"/>
      <c r="R428" s="156"/>
      <c r="S428" s="156"/>
      <c r="T428" s="156"/>
      <c r="U428" s="156"/>
      <c r="V428" s="156"/>
      <c r="W428" s="156"/>
      <c r="X428" s="156"/>
      <c r="Y428" s="156"/>
      <c r="Z428" s="156"/>
      <c r="AA428" s="156"/>
    </row>
    <row r="429" spans="1:27" ht="67.5" customHeight="1">
      <c r="A429" s="156"/>
      <c r="B429" s="157"/>
      <c r="C429" s="719" t="s">
        <v>746</v>
      </c>
      <c r="D429" s="719"/>
      <c r="E429" s="719"/>
      <c r="F429" s="719"/>
      <c r="G429" s="719"/>
      <c r="H429" s="719"/>
      <c r="I429" s="719"/>
      <c r="J429" s="719"/>
      <c r="K429" s="719"/>
      <c r="L429" s="719"/>
      <c r="M429" s="156"/>
      <c r="N429" s="156"/>
      <c r="O429" s="156"/>
      <c r="P429" s="156"/>
      <c r="Q429" s="156"/>
      <c r="R429" s="156"/>
      <c r="S429" s="156"/>
      <c r="T429" s="156"/>
      <c r="U429" s="156"/>
      <c r="V429" s="156"/>
      <c r="W429" s="156"/>
      <c r="X429" s="156"/>
      <c r="Y429" s="156"/>
      <c r="Z429" s="156"/>
      <c r="AA429" s="156"/>
    </row>
    <row r="430" spans="1:27" ht="102" customHeight="1">
      <c r="A430" s="156"/>
      <c r="B430" s="157"/>
      <c r="C430" s="695" t="s">
        <v>747</v>
      </c>
      <c r="D430" s="695"/>
      <c r="E430" s="695"/>
      <c r="F430" s="695"/>
      <c r="G430" s="695"/>
      <c r="H430" s="695"/>
      <c r="I430" s="695"/>
      <c r="J430" s="695"/>
      <c r="K430" s="695"/>
      <c r="L430" s="695"/>
      <c r="M430" s="156"/>
      <c r="N430" s="156"/>
      <c r="O430" s="156"/>
      <c r="P430" s="156"/>
      <c r="Q430" s="156"/>
      <c r="R430" s="156"/>
      <c r="S430" s="156"/>
      <c r="T430" s="156"/>
      <c r="U430" s="156"/>
      <c r="V430" s="156"/>
      <c r="W430" s="156"/>
      <c r="X430" s="156"/>
      <c r="Y430" s="156"/>
      <c r="Z430" s="156"/>
      <c r="AA430" s="156"/>
    </row>
    <row r="431" spans="1:27">
      <c r="A431" s="156"/>
      <c r="B431" s="157"/>
      <c r="C431" s="341"/>
      <c r="D431" s="341"/>
      <c r="E431" s="341"/>
      <c r="F431" s="341"/>
      <c r="G431" s="341"/>
      <c r="H431" s="341"/>
      <c r="I431" s="341"/>
      <c r="J431" s="341"/>
      <c r="K431" s="341"/>
      <c r="L431" s="156"/>
      <c r="M431" s="156"/>
      <c r="N431" s="156"/>
      <c r="O431" s="156"/>
      <c r="P431" s="156"/>
      <c r="Q431" s="156"/>
      <c r="R431" s="156"/>
      <c r="S431" s="156"/>
      <c r="T431" s="156"/>
      <c r="U431" s="156"/>
      <c r="V431" s="156"/>
      <c r="W431" s="156"/>
      <c r="X431" s="156"/>
      <c r="Y431" s="156"/>
      <c r="Z431" s="156"/>
      <c r="AA431" s="156"/>
    </row>
    <row r="432" spans="1:27" ht="15.75">
      <c r="B432" s="247" t="s">
        <v>412</v>
      </c>
      <c r="C432" s="366" t="s">
        <v>413</v>
      </c>
      <c r="D432" s="250"/>
      <c r="E432" s="250"/>
      <c r="F432" s="250"/>
      <c r="G432" s="250"/>
      <c r="H432" s="250"/>
      <c r="I432" s="250"/>
      <c r="J432" s="250"/>
      <c r="K432" s="250"/>
      <c r="L432" s="251"/>
      <c r="M432" s="156"/>
      <c r="N432" s="156"/>
      <c r="O432" s="156"/>
      <c r="P432" s="156"/>
      <c r="Q432" s="156"/>
      <c r="R432" s="156"/>
      <c r="S432" s="156"/>
      <c r="T432" s="156"/>
      <c r="U432" s="156"/>
      <c r="V432" s="156"/>
      <c r="W432" s="156"/>
      <c r="X432" s="156"/>
      <c r="Y432" s="156"/>
      <c r="Z432" s="156"/>
      <c r="AA432" s="156"/>
    </row>
    <row r="433" spans="1:27" ht="45" customHeight="1" thickBot="1">
      <c r="A433" s="156"/>
      <c r="B433" s="367"/>
      <c r="C433" s="720" t="s">
        <v>414</v>
      </c>
      <c r="D433" s="720"/>
      <c r="E433" s="720"/>
      <c r="F433" s="720"/>
      <c r="G433" s="720"/>
      <c r="H433" s="720"/>
      <c r="I433" s="720"/>
      <c r="J433" s="720"/>
      <c r="K433" s="720"/>
      <c r="L433" s="156"/>
      <c r="M433" s="156"/>
      <c r="N433" s="156"/>
      <c r="O433" s="156"/>
      <c r="P433" s="156"/>
      <c r="Q433" s="156"/>
      <c r="R433" s="156"/>
      <c r="S433" s="156"/>
      <c r="T433" s="156"/>
      <c r="U433" s="156"/>
      <c r="V433" s="156"/>
      <c r="W433" s="156"/>
      <c r="X433" s="156"/>
      <c r="Y433" s="156"/>
      <c r="Z433" s="156"/>
      <c r="AA433" s="156"/>
    </row>
    <row r="434" spans="1:27" ht="15" thickBot="1">
      <c r="C434" s="103"/>
      <c r="D434" s="721" t="s">
        <v>415</v>
      </c>
      <c r="E434" s="722"/>
      <c r="F434" s="722"/>
      <c r="G434" s="722"/>
      <c r="H434" s="722"/>
      <c r="I434" s="723"/>
    </row>
    <row r="435" spans="1:27" ht="48.4" customHeight="1" thickBot="1">
      <c r="C435" s="104" t="s">
        <v>416</v>
      </c>
      <c r="D435" s="105" t="s">
        <v>417</v>
      </c>
      <c r="E435" s="105" t="s">
        <v>418</v>
      </c>
      <c r="F435" s="105" t="s">
        <v>419</v>
      </c>
      <c r="G435" s="105" t="s">
        <v>420</v>
      </c>
      <c r="H435" s="105" t="s">
        <v>748</v>
      </c>
      <c r="I435" s="106" t="s">
        <v>749</v>
      </c>
      <c r="J435" s="223"/>
      <c r="K435" s="223"/>
      <c r="L435" s="223"/>
    </row>
    <row r="436" spans="1:27">
      <c r="C436" s="368" t="s">
        <v>421</v>
      </c>
      <c r="D436" s="107">
        <v>0.06</v>
      </c>
      <c r="E436" s="108">
        <v>0.02</v>
      </c>
      <c r="F436" s="108">
        <v>0.01</v>
      </c>
      <c r="G436" s="109" t="s">
        <v>422</v>
      </c>
      <c r="H436" s="369" t="s">
        <v>422</v>
      </c>
      <c r="I436" s="370" t="s">
        <v>422</v>
      </c>
      <c r="J436" s="223"/>
      <c r="K436" s="223"/>
      <c r="L436" s="223"/>
      <c r="M436" s="223"/>
      <c r="N436" s="223"/>
      <c r="O436" s="223"/>
      <c r="P436" s="223"/>
    </row>
    <row r="437" spans="1:27">
      <c r="C437" s="371" t="s">
        <v>423</v>
      </c>
      <c r="D437" s="110">
        <v>0.04</v>
      </c>
      <c r="E437" s="108">
        <v>0.02</v>
      </c>
      <c r="F437" s="108">
        <v>0.01</v>
      </c>
      <c r="G437" s="109" t="s">
        <v>422</v>
      </c>
      <c r="H437" s="372" t="s">
        <v>422</v>
      </c>
      <c r="I437" s="373" t="s">
        <v>422</v>
      </c>
      <c r="J437" s="223"/>
      <c r="K437" s="223"/>
      <c r="L437" s="223"/>
      <c r="M437" s="223"/>
      <c r="N437" s="223"/>
      <c r="O437" s="223"/>
      <c r="P437" s="223"/>
    </row>
    <row r="438" spans="1:27">
      <c r="C438" s="371" t="s">
        <v>424</v>
      </c>
      <c r="D438" s="110">
        <v>0.32</v>
      </c>
      <c r="E438" s="108">
        <v>0.02</v>
      </c>
      <c r="F438" s="108">
        <v>0.01</v>
      </c>
      <c r="G438" s="109" t="s">
        <v>422</v>
      </c>
      <c r="H438" s="372" t="s">
        <v>422</v>
      </c>
      <c r="I438" s="373" t="s">
        <v>422</v>
      </c>
      <c r="J438" s="223"/>
      <c r="K438" s="223"/>
      <c r="L438" s="223"/>
      <c r="M438" s="223"/>
      <c r="N438" s="223"/>
      <c r="O438" s="223"/>
      <c r="P438" s="223"/>
    </row>
    <row r="439" spans="1:27">
      <c r="C439" s="371" t="s">
        <v>425</v>
      </c>
      <c r="D439" s="110">
        <v>0.18</v>
      </c>
      <c r="E439" s="108">
        <v>0.02</v>
      </c>
      <c r="F439" s="108">
        <v>0.01</v>
      </c>
      <c r="G439" s="109" t="s">
        <v>422</v>
      </c>
      <c r="H439" s="372" t="s">
        <v>422</v>
      </c>
      <c r="I439" s="373" t="s">
        <v>422</v>
      </c>
      <c r="J439" s="223"/>
      <c r="K439" s="223"/>
      <c r="L439" s="223"/>
      <c r="M439" s="223"/>
      <c r="N439" s="223"/>
      <c r="O439" s="223"/>
      <c r="P439" s="223"/>
    </row>
    <row r="440" spans="1:27">
      <c r="C440" s="371" t="s">
        <v>426</v>
      </c>
      <c r="D440" s="110">
        <v>0.05</v>
      </c>
      <c r="E440" s="108">
        <v>0.02</v>
      </c>
      <c r="F440" s="108">
        <v>0.01</v>
      </c>
      <c r="G440" s="109" t="s">
        <v>422</v>
      </c>
      <c r="H440" s="372" t="s">
        <v>422</v>
      </c>
      <c r="I440" s="373" t="s">
        <v>422</v>
      </c>
      <c r="J440" s="223"/>
      <c r="K440" s="223"/>
      <c r="L440" s="223"/>
      <c r="M440" s="223"/>
      <c r="N440" s="223"/>
      <c r="O440" s="223"/>
      <c r="P440" s="223"/>
    </row>
    <row r="441" spans="1:27">
      <c r="C441" s="371" t="s">
        <v>427</v>
      </c>
      <c r="D441" s="110">
        <v>0.21</v>
      </c>
      <c r="E441" s="108">
        <v>0.02</v>
      </c>
      <c r="F441" s="108">
        <v>2.8</v>
      </c>
      <c r="G441" s="109" t="s">
        <v>422</v>
      </c>
      <c r="H441" s="372" t="s">
        <v>422</v>
      </c>
      <c r="I441" s="373" t="s">
        <v>422</v>
      </c>
      <c r="J441" s="223"/>
      <c r="K441" s="223"/>
      <c r="L441" s="223"/>
      <c r="M441" s="223"/>
      <c r="N441" s="223"/>
      <c r="O441" s="223"/>
      <c r="P441" s="223"/>
    </row>
    <row r="442" spans="1:27">
      <c r="C442" s="371" t="s">
        <v>428</v>
      </c>
      <c r="D442" s="110" t="s">
        <v>422</v>
      </c>
      <c r="E442" s="374">
        <v>0.02</v>
      </c>
      <c r="F442" s="374">
        <v>2.8</v>
      </c>
      <c r="G442" s="110" t="s">
        <v>422</v>
      </c>
      <c r="H442" s="372" t="s">
        <v>422</v>
      </c>
      <c r="I442" s="373" t="s">
        <v>422</v>
      </c>
      <c r="J442" s="223"/>
      <c r="K442" s="223"/>
      <c r="L442" s="223"/>
      <c r="M442" s="223"/>
      <c r="N442" s="223"/>
      <c r="O442" s="223"/>
      <c r="P442" s="223"/>
    </row>
    <row r="443" spans="1:27">
      <c r="C443" s="371" t="s">
        <v>429</v>
      </c>
      <c r="D443" s="110">
        <v>0.23</v>
      </c>
      <c r="E443" s="374">
        <v>0.02</v>
      </c>
      <c r="F443" s="374">
        <v>2.0499999999999998</v>
      </c>
      <c r="G443" s="110" t="s">
        <v>422</v>
      </c>
      <c r="H443" s="372" t="s">
        <v>422</v>
      </c>
      <c r="I443" s="373" t="s">
        <v>422</v>
      </c>
      <c r="J443" s="223"/>
      <c r="K443" s="223"/>
      <c r="L443" s="223"/>
      <c r="M443" s="223"/>
      <c r="N443" s="223"/>
      <c r="O443" s="223"/>
      <c r="P443" s="223"/>
    </row>
    <row r="444" spans="1:27">
      <c r="C444" s="371" t="s">
        <v>430</v>
      </c>
      <c r="D444" s="110" t="s">
        <v>422</v>
      </c>
      <c r="E444" s="374">
        <v>0.02</v>
      </c>
      <c r="F444" s="374">
        <v>2.8</v>
      </c>
      <c r="G444" s="110" t="s">
        <v>422</v>
      </c>
      <c r="H444" s="372" t="s">
        <v>422</v>
      </c>
      <c r="I444" s="373" t="s">
        <v>422</v>
      </c>
      <c r="J444" s="223"/>
      <c r="K444" s="223"/>
      <c r="L444" s="223"/>
      <c r="M444" s="223"/>
      <c r="N444" s="223"/>
      <c r="O444" s="223"/>
      <c r="P444" s="223"/>
    </row>
    <row r="445" spans="1:27">
      <c r="C445" s="371" t="s">
        <v>431</v>
      </c>
      <c r="D445" s="110">
        <v>0.2</v>
      </c>
      <c r="E445" s="374">
        <v>0.02</v>
      </c>
      <c r="F445" s="374">
        <v>2.8</v>
      </c>
      <c r="G445" s="110" t="s">
        <v>422</v>
      </c>
      <c r="H445" s="372" t="s">
        <v>422</v>
      </c>
      <c r="I445" s="373" t="s">
        <v>422</v>
      </c>
      <c r="J445" s="223"/>
      <c r="K445" s="223"/>
      <c r="L445" s="223"/>
      <c r="M445" s="223"/>
      <c r="N445" s="223"/>
      <c r="O445" s="223"/>
      <c r="P445" s="223"/>
    </row>
    <row r="446" spans="1:27">
      <c r="C446" s="371" t="s">
        <v>432</v>
      </c>
      <c r="D446" s="110" t="s">
        <v>422</v>
      </c>
      <c r="E446" s="374">
        <v>0.02</v>
      </c>
      <c r="F446" s="374">
        <v>3.02</v>
      </c>
      <c r="G446" s="110" t="s">
        <v>422</v>
      </c>
      <c r="H446" s="372" t="s">
        <v>422</v>
      </c>
      <c r="I446" s="373" t="s">
        <v>422</v>
      </c>
      <c r="J446" s="223"/>
      <c r="K446" s="223"/>
      <c r="L446" s="223"/>
      <c r="M446" s="223"/>
      <c r="N446" s="223"/>
      <c r="O446" s="223"/>
      <c r="P446" s="223"/>
    </row>
    <row r="447" spans="1:27">
      <c r="C447" s="371" t="s">
        <v>433</v>
      </c>
      <c r="D447" s="110" t="s">
        <v>422</v>
      </c>
      <c r="E447" s="374">
        <v>0.02</v>
      </c>
      <c r="F447" s="374">
        <v>1.26</v>
      </c>
      <c r="G447" s="110" t="s">
        <v>422</v>
      </c>
      <c r="H447" s="372" t="s">
        <v>422</v>
      </c>
      <c r="I447" s="373" t="s">
        <v>422</v>
      </c>
      <c r="J447" s="223"/>
      <c r="K447" s="223"/>
      <c r="L447" s="223"/>
      <c r="M447" s="223"/>
      <c r="N447" s="223"/>
      <c r="O447" s="223"/>
      <c r="P447" s="223"/>
    </row>
    <row r="448" spans="1:27">
      <c r="C448" s="371" t="s">
        <v>434</v>
      </c>
      <c r="D448" s="110" t="s">
        <v>422</v>
      </c>
      <c r="E448" s="374">
        <v>0.02</v>
      </c>
      <c r="F448" s="374">
        <v>0.01</v>
      </c>
      <c r="G448" s="110">
        <v>0.13</v>
      </c>
      <c r="H448" s="372" t="s">
        <v>422</v>
      </c>
      <c r="I448" s="373" t="s">
        <v>422</v>
      </c>
      <c r="J448" s="223"/>
      <c r="K448" s="223"/>
      <c r="L448" s="223"/>
      <c r="M448" s="223"/>
      <c r="N448" s="223"/>
      <c r="O448" s="223"/>
      <c r="P448" s="223"/>
    </row>
    <row r="449" spans="3:16">
      <c r="C449" s="371" t="s">
        <v>435</v>
      </c>
      <c r="D449" s="110">
        <v>0.11</v>
      </c>
      <c r="E449" s="374">
        <v>1</v>
      </c>
      <c r="F449" s="374">
        <v>0.05</v>
      </c>
      <c r="G449" s="110" t="s">
        <v>422</v>
      </c>
      <c r="H449" s="372" t="s">
        <v>422</v>
      </c>
      <c r="I449" s="373" t="s">
        <v>422</v>
      </c>
      <c r="J449" s="223"/>
      <c r="K449" s="223"/>
      <c r="L449" s="223"/>
      <c r="M449" s="223"/>
      <c r="N449" s="223"/>
      <c r="O449" s="223"/>
      <c r="P449" s="223"/>
    </row>
    <row r="450" spans="3:16">
      <c r="C450" s="371" t="s">
        <v>436</v>
      </c>
      <c r="D450" s="110">
        <v>0.02</v>
      </c>
      <c r="E450" s="374">
        <v>0.46</v>
      </c>
      <c r="F450" s="374">
        <v>0.05</v>
      </c>
      <c r="G450" s="110" t="s">
        <v>422</v>
      </c>
      <c r="H450" s="372" t="s">
        <v>422</v>
      </c>
      <c r="I450" s="373" t="s">
        <v>422</v>
      </c>
      <c r="J450" s="223"/>
      <c r="K450" s="223"/>
      <c r="L450" s="223"/>
      <c r="M450" s="223"/>
      <c r="N450" s="223"/>
      <c r="O450" s="223"/>
      <c r="P450" s="223"/>
    </row>
    <row r="451" spans="3:16">
      <c r="C451" s="371" t="s">
        <v>437</v>
      </c>
      <c r="D451" s="110">
        <v>0.02</v>
      </c>
      <c r="E451" s="374">
        <v>0.39</v>
      </c>
      <c r="F451" s="374">
        <v>0.05</v>
      </c>
      <c r="G451" s="110" t="s">
        <v>422</v>
      </c>
      <c r="H451" s="372" t="s">
        <v>422</v>
      </c>
      <c r="I451" s="373" t="s">
        <v>422</v>
      </c>
      <c r="J451" s="223"/>
      <c r="K451" s="223"/>
      <c r="L451" s="223"/>
      <c r="M451" s="223"/>
      <c r="N451" s="223"/>
      <c r="O451" s="223"/>
      <c r="P451" s="223"/>
    </row>
    <row r="452" spans="3:16">
      <c r="C452" s="371" t="s">
        <v>438</v>
      </c>
      <c r="D452" s="110">
        <v>0.02</v>
      </c>
      <c r="E452" s="374">
        <v>1.41</v>
      </c>
      <c r="F452" s="374">
        <v>0.05</v>
      </c>
      <c r="G452" s="110" t="s">
        <v>422</v>
      </c>
      <c r="H452" s="372" t="s">
        <v>422</v>
      </c>
      <c r="I452" s="373" t="s">
        <v>422</v>
      </c>
      <c r="J452" s="223"/>
      <c r="K452" s="223"/>
      <c r="L452" s="223"/>
      <c r="M452" s="223"/>
      <c r="N452" s="223"/>
      <c r="O452" s="223"/>
      <c r="P452" s="223"/>
    </row>
    <row r="453" spans="3:16">
      <c r="C453" s="371" t="s">
        <v>439</v>
      </c>
      <c r="D453" s="110">
        <v>0.04</v>
      </c>
      <c r="E453" s="374">
        <v>0.39</v>
      </c>
      <c r="F453" s="374">
        <v>0.05</v>
      </c>
      <c r="G453" s="110" t="s">
        <v>422</v>
      </c>
      <c r="H453" s="372" t="s">
        <v>422</v>
      </c>
      <c r="I453" s="373" t="s">
        <v>422</v>
      </c>
      <c r="J453" s="223"/>
      <c r="K453" s="223"/>
      <c r="L453" s="223"/>
      <c r="M453" s="223"/>
      <c r="N453" s="223"/>
      <c r="O453" s="223"/>
      <c r="P453" s="223"/>
    </row>
    <row r="454" spans="3:16">
      <c r="C454" s="371" t="s">
        <v>440</v>
      </c>
      <c r="D454" s="110">
        <v>0.04</v>
      </c>
      <c r="E454" s="374">
        <v>1.41</v>
      </c>
      <c r="F454" s="374">
        <v>0.05</v>
      </c>
      <c r="G454" s="110" t="s">
        <v>422</v>
      </c>
      <c r="H454" s="372" t="s">
        <v>422</v>
      </c>
      <c r="I454" s="373" t="s">
        <v>422</v>
      </c>
      <c r="J454" s="223"/>
      <c r="K454" s="223"/>
      <c r="L454" s="223"/>
      <c r="M454" s="223"/>
      <c r="N454" s="223"/>
      <c r="O454" s="223"/>
      <c r="P454" s="223"/>
    </row>
    <row r="455" spans="3:16">
      <c r="C455" s="371" t="s">
        <v>441</v>
      </c>
      <c r="D455" s="110" t="s">
        <v>422</v>
      </c>
      <c r="E455" s="374">
        <v>0.17</v>
      </c>
      <c r="F455" s="374">
        <v>0.05</v>
      </c>
      <c r="G455" s="110" t="s">
        <v>422</v>
      </c>
      <c r="H455" s="372" t="s">
        <v>422</v>
      </c>
      <c r="I455" s="373" t="s">
        <v>422</v>
      </c>
      <c r="J455" s="223"/>
      <c r="K455" s="223"/>
      <c r="L455" s="223"/>
      <c r="M455" s="223"/>
      <c r="N455" s="223"/>
      <c r="O455" s="223"/>
      <c r="P455" s="223"/>
    </row>
    <row r="456" spans="3:16">
      <c r="C456" s="371" t="s">
        <v>442</v>
      </c>
      <c r="D456" s="110" t="s">
        <v>422</v>
      </c>
      <c r="E456" s="374">
        <v>7.0000000000000007E-2</v>
      </c>
      <c r="F456" s="374">
        <v>0.05</v>
      </c>
      <c r="G456" s="110" t="s">
        <v>422</v>
      </c>
      <c r="H456" s="372" t="s">
        <v>422</v>
      </c>
      <c r="I456" s="373" t="s">
        <v>422</v>
      </c>
      <c r="J456" s="223"/>
      <c r="K456" s="223"/>
      <c r="L456" s="223"/>
      <c r="M456" s="223"/>
      <c r="N456" s="223"/>
      <c r="O456" s="223"/>
      <c r="P456" s="223"/>
    </row>
    <row r="457" spans="3:16">
      <c r="C457" s="371" t="s">
        <v>443</v>
      </c>
      <c r="D457" s="110" t="s">
        <v>422</v>
      </c>
      <c r="E457" s="374">
        <v>0.67</v>
      </c>
      <c r="F457" s="374">
        <v>0.05</v>
      </c>
      <c r="G457" s="110">
        <v>0.11</v>
      </c>
      <c r="H457" s="375">
        <v>0.14000000000000001</v>
      </c>
      <c r="I457" s="376">
        <v>0.11</v>
      </c>
      <c r="J457" s="223"/>
      <c r="K457" s="223"/>
      <c r="L457" s="223"/>
      <c r="M457" s="223"/>
      <c r="N457" s="223"/>
      <c r="O457" s="223"/>
      <c r="P457" s="223"/>
    </row>
    <row r="458" spans="3:16">
      <c r="C458" s="371" t="s">
        <v>444</v>
      </c>
      <c r="D458" s="110" t="s">
        <v>422</v>
      </c>
      <c r="E458" s="374">
        <v>0.69</v>
      </c>
      <c r="F458" s="374">
        <v>0.05</v>
      </c>
      <c r="G458" s="110">
        <v>0.11</v>
      </c>
      <c r="H458" s="375">
        <v>0.14000000000000001</v>
      </c>
      <c r="I458" s="376">
        <v>0.11</v>
      </c>
      <c r="J458" s="223"/>
      <c r="K458" s="223"/>
      <c r="L458" s="223"/>
      <c r="M458" s="223"/>
      <c r="N458" s="223"/>
      <c r="O458" s="223"/>
      <c r="P458" s="223"/>
    </row>
    <row r="459" spans="3:16">
      <c r="C459" s="371" t="s">
        <v>445</v>
      </c>
      <c r="D459" s="110" t="s">
        <v>422</v>
      </c>
      <c r="E459" s="374">
        <v>0.64</v>
      </c>
      <c r="F459" s="374">
        <v>0.05</v>
      </c>
      <c r="G459" s="110">
        <v>0.11</v>
      </c>
      <c r="H459" s="375">
        <v>0.14000000000000001</v>
      </c>
      <c r="I459" s="376">
        <v>0.11</v>
      </c>
      <c r="J459" s="223"/>
      <c r="K459" s="223"/>
      <c r="L459" s="223"/>
      <c r="M459" s="223"/>
      <c r="N459" s="223"/>
      <c r="O459" s="223"/>
      <c r="P459" s="223"/>
    </row>
    <row r="460" spans="3:16">
      <c r="C460" s="371" t="s">
        <v>446</v>
      </c>
      <c r="D460" s="110" t="s">
        <v>422</v>
      </c>
      <c r="E460" s="374">
        <v>0.73</v>
      </c>
      <c r="F460" s="374">
        <v>0.05</v>
      </c>
      <c r="G460" s="110">
        <v>0.11</v>
      </c>
      <c r="H460" s="375">
        <v>0.14000000000000001</v>
      </c>
      <c r="I460" s="376">
        <v>0.11</v>
      </c>
      <c r="J460" s="223"/>
      <c r="K460" s="223"/>
      <c r="L460" s="223"/>
      <c r="M460" s="223"/>
      <c r="N460" s="223"/>
      <c r="O460" s="223"/>
      <c r="P460" s="223"/>
    </row>
    <row r="461" spans="3:16">
      <c r="C461" s="371" t="s">
        <v>447</v>
      </c>
      <c r="D461" s="110" t="s">
        <v>422</v>
      </c>
      <c r="E461" s="374">
        <v>2.06</v>
      </c>
      <c r="F461" s="374">
        <v>0.05</v>
      </c>
      <c r="G461" s="110">
        <v>0.11</v>
      </c>
      <c r="H461" s="375">
        <v>0.14000000000000001</v>
      </c>
      <c r="I461" s="376">
        <v>0.11</v>
      </c>
      <c r="J461" s="223"/>
      <c r="K461" s="223"/>
      <c r="L461" s="223"/>
      <c r="M461" s="223"/>
      <c r="N461" s="223"/>
      <c r="O461" s="223"/>
      <c r="P461" s="223"/>
    </row>
    <row r="462" spans="3:16">
      <c r="C462" s="371" t="s">
        <v>448</v>
      </c>
      <c r="D462" s="110" t="s">
        <v>422</v>
      </c>
      <c r="E462" s="374">
        <v>1.49</v>
      </c>
      <c r="F462" s="374">
        <v>0.05</v>
      </c>
      <c r="G462" s="110">
        <v>0.11</v>
      </c>
      <c r="H462" s="375">
        <v>0.14000000000000001</v>
      </c>
      <c r="I462" s="376">
        <v>0.11</v>
      </c>
      <c r="J462" s="223"/>
      <c r="K462" s="223"/>
      <c r="L462" s="223"/>
      <c r="M462" s="223"/>
      <c r="N462" s="223"/>
      <c r="O462" s="223"/>
      <c r="P462" s="223"/>
    </row>
    <row r="463" spans="3:16">
      <c r="C463" s="371" t="s">
        <v>449</v>
      </c>
      <c r="D463" s="110" t="s">
        <v>422</v>
      </c>
      <c r="E463" s="374">
        <v>0.28000000000000003</v>
      </c>
      <c r="F463" s="374">
        <v>0.05</v>
      </c>
      <c r="G463" s="110">
        <v>0.11</v>
      </c>
      <c r="H463" s="375">
        <v>0.14000000000000001</v>
      </c>
      <c r="I463" s="376">
        <v>0.11</v>
      </c>
      <c r="J463" s="223"/>
      <c r="K463" s="223"/>
      <c r="L463" s="223"/>
      <c r="M463" s="223"/>
      <c r="N463" s="223"/>
      <c r="O463" s="223"/>
      <c r="P463" s="223"/>
    </row>
    <row r="464" spans="3:16">
      <c r="C464" s="371" t="s">
        <v>450</v>
      </c>
      <c r="D464" s="110" t="s">
        <v>422</v>
      </c>
      <c r="E464" s="374">
        <v>0.72</v>
      </c>
      <c r="F464" s="374">
        <v>0.05</v>
      </c>
      <c r="G464" s="110">
        <v>0.11</v>
      </c>
      <c r="H464" s="375">
        <v>0.14000000000000001</v>
      </c>
      <c r="I464" s="376">
        <v>0.11</v>
      </c>
      <c r="J464" s="223"/>
      <c r="K464" s="223"/>
      <c r="L464" s="223"/>
      <c r="M464" s="223"/>
      <c r="N464" s="223"/>
      <c r="O464" s="223"/>
      <c r="P464" s="223"/>
    </row>
    <row r="465" spans="3:16">
      <c r="C465" s="371" t="s">
        <v>451</v>
      </c>
      <c r="D465" s="110" t="s">
        <v>422</v>
      </c>
      <c r="E465" s="374">
        <v>0.36</v>
      </c>
      <c r="F465" s="374">
        <v>0.05</v>
      </c>
      <c r="G465" s="110">
        <v>0.14000000000000001</v>
      </c>
      <c r="H465" s="375">
        <v>0.11</v>
      </c>
      <c r="I465" s="376" t="s">
        <v>422</v>
      </c>
      <c r="J465" s="223"/>
      <c r="K465" s="223"/>
      <c r="L465" s="223"/>
      <c r="M465" s="223"/>
      <c r="N465" s="223"/>
      <c r="O465" s="223"/>
      <c r="P465" s="223"/>
    </row>
    <row r="466" spans="3:16">
      <c r="C466" s="371" t="s">
        <v>452</v>
      </c>
      <c r="D466" s="110" t="s">
        <v>422</v>
      </c>
      <c r="E466" s="374">
        <v>0.28000000000000003</v>
      </c>
      <c r="F466" s="374">
        <v>0.05</v>
      </c>
      <c r="G466" s="110">
        <v>0.14000000000000001</v>
      </c>
      <c r="H466" s="375">
        <v>0.09</v>
      </c>
      <c r="I466" s="376" t="s">
        <v>422</v>
      </c>
      <c r="J466" s="223"/>
      <c r="K466" s="223"/>
      <c r="L466" s="223"/>
      <c r="M466" s="223"/>
      <c r="N466" s="223"/>
      <c r="O466" s="223"/>
      <c r="P466" s="223"/>
    </row>
    <row r="467" spans="3:16">
      <c r="C467" s="371" t="s">
        <v>453</v>
      </c>
      <c r="D467" s="110" t="s">
        <v>422</v>
      </c>
      <c r="E467" s="374">
        <v>0.28000000000000003</v>
      </c>
      <c r="F467" s="374">
        <v>0.05</v>
      </c>
      <c r="G467" s="110">
        <v>0.14000000000000001</v>
      </c>
      <c r="H467" s="375">
        <v>0.12</v>
      </c>
      <c r="I467" s="376" t="s">
        <v>422</v>
      </c>
      <c r="J467" s="223"/>
      <c r="K467" s="223"/>
      <c r="L467" s="223"/>
      <c r="M467" s="223"/>
      <c r="N467" s="223"/>
      <c r="O467" s="223"/>
      <c r="P467" s="223"/>
    </row>
    <row r="468" spans="3:16">
      <c r="C468" s="371" t="s">
        <v>454</v>
      </c>
      <c r="D468" s="110" t="s">
        <v>422</v>
      </c>
      <c r="E468" s="374">
        <v>0.57999999999999996</v>
      </c>
      <c r="F468" s="374">
        <v>0.05</v>
      </c>
      <c r="G468" s="110">
        <v>0.14000000000000001</v>
      </c>
      <c r="H468" s="375">
        <v>0.15</v>
      </c>
      <c r="I468" s="376" t="s">
        <v>422</v>
      </c>
      <c r="J468" s="223"/>
      <c r="K468" s="223"/>
      <c r="L468" s="223"/>
      <c r="M468" s="223"/>
      <c r="N468" s="223"/>
      <c r="O468" s="223"/>
      <c r="P468" s="223"/>
    </row>
    <row r="469" spans="3:16">
      <c r="C469" s="371" t="s">
        <v>455</v>
      </c>
      <c r="D469" s="110">
        <v>7.0000000000000007E-2</v>
      </c>
      <c r="E469" s="374">
        <v>0.89</v>
      </c>
      <c r="F469" s="374">
        <v>0.05</v>
      </c>
      <c r="G469" s="110" t="s">
        <v>422</v>
      </c>
      <c r="H469" s="375" t="s">
        <v>422</v>
      </c>
      <c r="I469" s="376" t="s">
        <v>422</v>
      </c>
      <c r="J469" s="223"/>
      <c r="K469" s="223"/>
      <c r="L469" s="223"/>
      <c r="M469" s="223"/>
      <c r="N469" s="223"/>
      <c r="O469" s="223"/>
      <c r="P469" s="223"/>
    </row>
    <row r="470" spans="3:16">
      <c r="C470" s="371" t="s">
        <v>456</v>
      </c>
      <c r="D470" s="110">
        <v>7.0000000000000007E-2</v>
      </c>
      <c r="E470" s="374">
        <v>0.86</v>
      </c>
      <c r="F470" s="374">
        <v>0.05</v>
      </c>
      <c r="G470" s="110" t="s">
        <v>422</v>
      </c>
      <c r="H470" s="375" t="s">
        <v>422</v>
      </c>
      <c r="I470" s="376" t="s">
        <v>422</v>
      </c>
      <c r="J470" s="223"/>
      <c r="K470" s="223"/>
      <c r="L470" s="223"/>
      <c r="M470" s="223"/>
      <c r="N470" s="223"/>
      <c r="O470" s="223"/>
      <c r="P470" s="223"/>
    </row>
    <row r="471" spans="3:16">
      <c r="C471" s="371" t="s">
        <v>457</v>
      </c>
      <c r="D471" s="110">
        <v>0.03</v>
      </c>
      <c r="E471" s="374">
        <v>0.84</v>
      </c>
      <c r="F471" s="374">
        <v>0.05</v>
      </c>
      <c r="G471" s="110" t="s">
        <v>422</v>
      </c>
      <c r="H471" s="375" t="s">
        <v>422</v>
      </c>
      <c r="I471" s="376" t="s">
        <v>422</v>
      </c>
      <c r="J471" s="223"/>
      <c r="K471" s="223"/>
      <c r="L471" s="223"/>
      <c r="M471" s="223"/>
      <c r="N471" s="223"/>
      <c r="O471" s="223"/>
      <c r="P471" s="223"/>
    </row>
    <row r="472" spans="3:16">
      <c r="C472" s="371" t="s">
        <v>458</v>
      </c>
      <c r="D472" s="110">
        <v>0.23</v>
      </c>
      <c r="E472" s="374">
        <v>0.02</v>
      </c>
      <c r="F472" s="374">
        <v>0.01</v>
      </c>
      <c r="G472" s="110" t="s">
        <v>422</v>
      </c>
      <c r="H472" s="375" t="s">
        <v>422</v>
      </c>
      <c r="I472" s="376" t="s">
        <v>422</v>
      </c>
      <c r="J472" s="223"/>
      <c r="K472" s="223"/>
      <c r="L472" s="223"/>
      <c r="M472" s="223"/>
      <c r="N472" s="223"/>
      <c r="O472" s="223"/>
      <c r="P472" s="223"/>
    </row>
    <row r="473" spans="3:16">
      <c r="C473" s="371" t="s">
        <v>459</v>
      </c>
      <c r="D473" s="110">
        <v>0.22</v>
      </c>
      <c r="E473" s="374">
        <v>0.02</v>
      </c>
      <c r="F473" s="374">
        <v>2.34</v>
      </c>
      <c r="G473" s="110" t="s">
        <v>422</v>
      </c>
      <c r="H473" s="375" t="s">
        <v>422</v>
      </c>
      <c r="I473" s="376" t="s">
        <v>422</v>
      </c>
      <c r="J473" s="223"/>
      <c r="K473" s="223"/>
      <c r="L473" s="223"/>
      <c r="M473" s="223"/>
      <c r="N473" s="223"/>
      <c r="O473" s="223"/>
      <c r="P473" s="223"/>
    </row>
    <row r="474" spans="3:16">
      <c r="C474" s="371" t="s">
        <v>460</v>
      </c>
      <c r="D474" s="110">
        <v>0.09</v>
      </c>
      <c r="E474" s="374">
        <v>0.75</v>
      </c>
      <c r="F474" s="374">
        <v>0.11</v>
      </c>
      <c r="G474" s="110" t="s">
        <v>422</v>
      </c>
      <c r="H474" s="375" t="s">
        <v>422</v>
      </c>
      <c r="I474" s="376" t="s">
        <v>422</v>
      </c>
      <c r="J474" s="223"/>
      <c r="K474" s="223"/>
      <c r="L474" s="223"/>
      <c r="M474" s="223"/>
      <c r="N474" s="223"/>
      <c r="O474" s="223"/>
      <c r="P474" s="223"/>
    </row>
    <row r="475" spans="3:16">
      <c r="C475" s="371" t="s">
        <v>461</v>
      </c>
      <c r="D475" s="110" t="s">
        <v>422</v>
      </c>
      <c r="E475" s="374">
        <v>0.68</v>
      </c>
      <c r="F475" s="374">
        <v>0.05</v>
      </c>
      <c r="G475" s="110">
        <v>0.11</v>
      </c>
      <c r="H475" s="375" t="s">
        <v>422</v>
      </c>
      <c r="I475" s="376" t="s">
        <v>422</v>
      </c>
      <c r="J475" s="223"/>
      <c r="K475" s="223"/>
      <c r="L475" s="223"/>
      <c r="M475" s="223"/>
      <c r="N475" s="223"/>
      <c r="O475" s="223"/>
      <c r="P475" s="223"/>
    </row>
    <row r="476" spans="3:16">
      <c r="C476" s="371" t="s">
        <v>462</v>
      </c>
      <c r="D476" s="110" t="s">
        <v>422</v>
      </c>
      <c r="E476" s="374">
        <v>0.54</v>
      </c>
      <c r="F476" s="374">
        <v>0.05</v>
      </c>
      <c r="G476" s="110">
        <v>0.13</v>
      </c>
      <c r="H476" s="375" t="s">
        <v>422</v>
      </c>
      <c r="I476" s="376" t="s">
        <v>422</v>
      </c>
      <c r="J476" s="223"/>
      <c r="K476" s="223"/>
      <c r="L476" s="223"/>
      <c r="M476" s="223"/>
      <c r="N476" s="223"/>
      <c r="O476" s="223"/>
      <c r="P476" s="223"/>
    </row>
    <row r="477" spans="3:16">
      <c r="C477" s="371" t="s">
        <v>463</v>
      </c>
      <c r="D477" s="110" t="s">
        <v>422</v>
      </c>
      <c r="E477" s="374">
        <v>0.57999999999999996</v>
      </c>
      <c r="F477" s="374">
        <v>0.43</v>
      </c>
      <c r="G477" s="110" t="s">
        <v>422</v>
      </c>
      <c r="H477" s="375" t="s">
        <v>422</v>
      </c>
      <c r="I477" s="376" t="s">
        <v>422</v>
      </c>
      <c r="J477" s="223"/>
      <c r="K477" s="223"/>
      <c r="L477" s="223"/>
      <c r="M477" s="223"/>
      <c r="N477" s="223"/>
      <c r="O477" s="223"/>
      <c r="P477" s="223"/>
    </row>
    <row r="478" spans="3:16">
      <c r="C478" s="371" t="s">
        <v>464</v>
      </c>
      <c r="D478" s="110" t="s">
        <v>422</v>
      </c>
      <c r="E478" s="374">
        <v>0.02</v>
      </c>
      <c r="F478" s="374">
        <v>1.68</v>
      </c>
      <c r="G478" s="110" t="s">
        <v>422</v>
      </c>
      <c r="H478" s="372" t="s">
        <v>422</v>
      </c>
      <c r="I478" s="373" t="s">
        <v>422</v>
      </c>
      <c r="J478" s="223"/>
      <c r="K478" s="223"/>
      <c r="L478" s="223"/>
      <c r="M478" s="223"/>
      <c r="N478" s="223"/>
      <c r="O478" s="223"/>
      <c r="P478" s="223"/>
    </row>
    <row r="479" spans="3:16">
      <c r="C479" s="371" t="s">
        <v>465</v>
      </c>
      <c r="D479" s="110">
        <v>0.01</v>
      </c>
      <c r="E479" s="374">
        <v>0.02</v>
      </c>
      <c r="F479" s="374">
        <v>0.4</v>
      </c>
      <c r="G479" s="110" t="s">
        <v>422</v>
      </c>
      <c r="H479" s="372" t="s">
        <v>422</v>
      </c>
      <c r="I479" s="373" t="s">
        <v>422</v>
      </c>
      <c r="J479" s="223"/>
      <c r="K479" s="223"/>
      <c r="L479" s="223"/>
      <c r="M479" s="223"/>
      <c r="N479" s="223"/>
      <c r="O479" s="223"/>
      <c r="P479" s="223"/>
    </row>
    <row r="480" spans="3:16">
      <c r="C480" s="371" t="s">
        <v>466</v>
      </c>
      <c r="D480" s="110">
        <v>0.02</v>
      </c>
      <c r="E480" s="374">
        <v>0.02</v>
      </c>
      <c r="F480" s="374">
        <v>0.89</v>
      </c>
      <c r="G480" s="110" t="s">
        <v>422</v>
      </c>
      <c r="H480" s="372" t="s">
        <v>422</v>
      </c>
      <c r="I480" s="373" t="s">
        <v>422</v>
      </c>
      <c r="J480" s="223"/>
      <c r="K480" s="223"/>
      <c r="L480" s="223"/>
      <c r="M480" s="223"/>
      <c r="N480" s="223"/>
      <c r="O480" s="223"/>
      <c r="P480" s="223"/>
    </row>
    <row r="481" spans="3:16">
      <c r="C481" s="371" t="s">
        <v>467</v>
      </c>
      <c r="D481" s="110">
        <v>0.02</v>
      </c>
      <c r="E481" s="374">
        <v>0.02</v>
      </c>
      <c r="F481" s="374">
        <v>0.74</v>
      </c>
      <c r="G481" s="110" t="s">
        <v>422</v>
      </c>
      <c r="H481" s="372" t="s">
        <v>422</v>
      </c>
      <c r="I481" s="373" t="s">
        <v>422</v>
      </c>
      <c r="J481" s="223"/>
      <c r="K481" s="223"/>
      <c r="L481" s="223"/>
      <c r="M481" s="223"/>
      <c r="N481" s="223"/>
      <c r="O481" s="223"/>
      <c r="P481" s="223"/>
    </row>
    <row r="482" spans="3:16">
      <c r="C482" s="371" t="s">
        <v>468</v>
      </c>
      <c r="D482" s="110" t="s">
        <v>422</v>
      </c>
      <c r="E482" s="374">
        <v>0.02</v>
      </c>
      <c r="F482" s="374">
        <v>0.64</v>
      </c>
      <c r="G482" s="110" t="s">
        <v>422</v>
      </c>
      <c r="H482" s="372" t="s">
        <v>422</v>
      </c>
      <c r="I482" s="373" t="s">
        <v>422</v>
      </c>
      <c r="J482" s="223"/>
      <c r="K482" s="223"/>
      <c r="L482" s="223"/>
      <c r="M482" s="223"/>
      <c r="N482" s="223"/>
      <c r="O482" s="223"/>
      <c r="P482" s="223"/>
    </row>
    <row r="483" spans="3:16">
      <c r="C483" s="371" t="s">
        <v>469</v>
      </c>
      <c r="D483" s="110">
        <v>0.05</v>
      </c>
      <c r="E483" s="374">
        <v>0.02</v>
      </c>
      <c r="F483" s="374">
        <v>2.23</v>
      </c>
      <c r="G483" s="110" t="s">
        <v>422</v>
      </c>
      <c r="H483" s="372" t="s">
        <v>422</v>
      </c>
      <c r="I483" s="373" t="s">
        <v>422</v>
      </c>
      <c r="J483" s="223"/>
      <c r="K483" s="223"/>
      <c r="L483" s="223"/>
      <c r="M483" s="223"/>
      <c r="N483" s="223"/>
      <c r="O483" s="223"/>
      <c r="P483" s="223"/>
    </row>
    <row r="484" spans="3:16">
      <c r="C484" s="371" t="s">
        <v>470</v>
      </c>
      <c r="D484" s="110">
        <v>0.01</v>
      </c>
      <c r="E484" s="374">
        <v>0.02</v>
      </c>
      <c r="F484" s="374">
        <v>1.92</v>
      </c>
      <c r="G484" s="110" t="s">
        <v>422</v>
      </c>
      <c r="H484" s="372" t="s">
        <v>422</v>
      </c>
      <c r="I484" s="373" t="s">
        <v>422</v>
      </c>
      <c r="J484" s="223"/>
      <c r="K484" s="223"/>
      <c r="L484" s="223"/>
      <c r="M484" s="223"/>
      <c r="N484" s="223"/>
      <c r="O484" s="223"/>
      <c r="P484" s="223"/>
    </row>
    <row r="485" spans="3:16">
      <c r="C485" s="371" t="s">
        <v>471</v>
      </c>
      <c r="D485" s="110">
        <v>0.02</v>
      </c>
      <c r="E485" s="374">
        <v>0.02</v>
      </c>
      <c r="F485" s="374">
        <v>0.96</v>
      </c>
      <c r="G485" s="110" t="s">
        <v>422</v>
      </c>
      <c r="H485" s="372" t="s">
        <v>422</v>
      </c>
      <c r="I485" s="373" t="s">
        <v>422</v>
      </c>
      <c r="J485" s="223"/>
      <c r="K485" s="223"/>
      <c r="L485" s="223"/>
      <c r="M485" s="223"/>
      <c r="N485" s="223"/>
      <c r="O485" s="223"/>
      <c r="P485" s="223"/>
    </row>
    <row r="486" spans="3:16">
      <c r="C486" s="371" t="s">
        <v>472</v>
      </c>
      <c r="D486" s="110" t="s">
        <v>422</v>
      </c>
      <c r="E486" s="374">
        <v>0.02</v>
      </c>
      <c r="F486" s="374" t="s">
        <v>422</v>
      </c>
      <c r="G486" s="110" t="s">
        <v>422</v>
      </c>
      <c r="H486" s="372" t="s">
        <v>422</v>
      </c>
      <c r="I486" s="373" t="s">
        <v>422</v>
      </c>
      <c r="J486" s="223"/>
      <c r="K486" s="223"/>
      <c r="L486" s="223"/>
      <c r="M486" s="223"/>
      <c r="N486" s="223"/>
      <c r="O486" s="223"/>
      <c r="P486" s="223"/>
    </row>
    <row r="487" spans="3:16">
      <c r="C487" s="371" t="s">
        <v>473</v>
      </c>
      <c r="D487" s="110">
        <v>0.01</v>
      </c>
      <c r="E487" s="374">
        <v>0.02</v>
      </c>
      <c r="F487" s="374" t="s">
        <v>422</v>
      </c>
      <c r="G487" s="110" t="s">
        <v>422</v>
      </c>
      <c r="H487" s="372" t="s">
        <v>422</v>
      </c>
      <c r="I487" s="373" t="s">
        <v>422</v>
      </c>
      <c r="J487" s="223"/>
      <c r="K487" s="223"/>
      <c r="L487" s="223"/>
      <c r="M487" s="223"/>
      <c r="N487" s="223"/>
      <c r="O487" s="223"/>
      <c r="P487" s="223"/>
    </row>
    <row r="488" spans="3:16">
      <c r="C488" s="371" t="s">
        <v>474</v>
      </c>
      <c r="D488" s="110">
        <v>0.01</v>
      </c>
      <c r="E488" s="374">
        <v>0.02</v>
      </c>
      <c r="F488" s="374" t="s">
        <v>422</v>
      </c>
      <c r="G488" s="110" t="s">
        <v>422</v>
      </c>
      <c r="H488" s="372" t="s">
        <v>422</v>
      </c>
      <c r="I488" s="373" t="s">
        <v>422</v>
      </c>
      <c r="J488" s="223"/>
      <c r="K488" s="223"/>
      <c r="L488" s="223"/>
      <c r="M488" s="223"/>
      <c r="N488" s="223"/>
      <c r="O488" s="223"/>
      <c r="P488" s="223"/>
    </row>
    <row r="489" spans="3:16">
      <c r="C489" s="371" t="s">
        <v>175</v>
      </c>
      <c r="D489" s="110">
        <v>0.1</v>
      </c>
      <c r="E489" s="374">
        <v>0.02</v>
      </c>
      <c r="F489" s="374">
        <v>2.21</v>
      </c>
      <c r="G489" s="110" t="s">
        <v>422</v>
      </c>
      <c r="H489" s="372" t="s">
        <v>422</v>
      </c>
      <c r="I489" s="373" t="s">
        <v>422</v>
      </c>
      <c r="J489" s="223"/>
      <c r="K489" s="223"/>
      <c r="L489" s="223"/>
      <c r="M489" s="223"/>
      <c r="N489" s="223"/>
      <c r="O489" s="223"/>
      <c r="P489" s="223"/>
    </row>
    <row r="490" spans="3:16">
      <c r="C490" s="371" t="s">
        <v>475</v>
      </c>
      <c r="D490" s="377">
        <v>3.5205384954666674E-3</v>
      </c>
      <c r="E490" s="374">
        <v>0.02</v>
      </c>
      <c r="F490" s="374" t="s">
        <v>422</v>
      </c>
      <c r="G490" s="110" t="s">
        <v>422</v>
      </c>
      <c r="H490" s="372" t="s">
        <v>422</v>
      </c>
      <c r="I490" s="373" t="s">
        <v>422</v>
      </c>
      <c r="J490" s="223"/>
      <c r="K490" s="223"/>
      <c r="L490" s="223"/>
      <c r="M490" s="223"/>
      <c r="N490" s="223"/>
      <c r="O490" s="223"/>
      <c r="P490" s="223"/>
    </row>
    <row r="491" spans="3:16">
      <c r="C491" s="371" t="s">
        <v>476</v>
      </c>
      <c r="D491" s="110">
        <v>0.03</v>
      </c>
      <c r="E491" s="374">
        <v>0.02</v>
      </c>
      <c r="F491" s="374">
        <v>0.7</v>
      </c>
      <c r="G491" s="110" t="s">
        <v>422</v>
      </c>
      <c r="H491" s="372" t="s">
        <v>422</v>
      </c>
      <c r="I491" s="373" t="s">
        <v>422</v>
      </c>
      <c r="J491" s="223"/>
      <c r="K491" s="223"/>
      <c r="L491" s="223"/>
      <c r="M491" s="223"/>
      <c r="N491" s="223"/>
      <c r="O491" s="223"/>
      <c r="P491" s="223"/>
    </row>
    <row r="492" spans="3:16">
      <c r="C492" s="371" t="s">
        <v>477</v>
      </c>
      <c r="D492" s="110" t="s">
        <v>422</v>
      </c>
      <c r="E492" s="374">
        <v>0.02</v>
      </c>
      <c r="F492" s="374" t="s">
        <v>422</v>
      </c>
      <c r="G492" s="110" t="s">
        <v>422</v>
      </c>
      <c r="H492" s="372" t="s">
        <v>422</v>
      </c>
      <c r="I492" s="373" t="s">
        <v>422</v>
      </c>
      <c r="J492" s="223"/>
      <c r="K492" s="223"/>
      <c r="L492" s="223"/>
      <c r="M492" s="223"/>
      <c r="N492" s="223"/>
      <c r="O492" s="223"/>
      <c r="P492" s="223"/>
    </row>
    <row r="493" spans="3:16">
      <c r="C493" s="371" t="s">
        <v>478</v>
      </c>
      <c r="D493" s="110">
        <v>0.05</v>
      </c>
      <c r="E493" s="374">
        <v>0.02</v>
      </c>
      <c r="F493" s="374" t="s">
        <v>422</v>
      </c>
      <c r="G493" s="110" t="s">
        <v>422</v>
      </c>
      <c r="H493" s="372" t="s">
        <v>422</v>
      </c>
      <c r="I493" s="373" t="s">
        <v>422</v>
      </c>
      <c r="J493" s="223"/>
      <c r="K493" s="223"/>
      <c r="L493" s="223"/>
      <c r="M493" s="223"/>
      <c r="N493" s="223"/>
      <c r="O493" s="223"/>
      <c r="P493" s="223"/>
    </row>
    <row r="494" spans="3:16">
      <c r="C494" s="371" t="s">
        <v>479</v>
      </c>
      <c r="D494" s="110">
        <v>0.04</v>
      </c>
      <c r="E494" s="374">
        <v>0.02</v>
      </c>
      <c r="F494" s="374" t="s">
        <v>422</v>
      </c>
      <c r="G494" s="110" t="s">
        <v>422</v>
      </c>
      <c r="H494" s="372" t="s">
        <v>422</v>
      </c>
      <c r="I494" s="373" t="s">
        <v>422</v>
      </c>
      <c r="J494" s="223"/>
      <c r="K494" s="223"/>
      <c r="L494" s="223"/>
      <c r="M494" s="223"/>
      <c r="N494" s="223"/>
      <c r="O494" s="223"/>
      <c r="P494" s="223"/>
    </row>
    <row r="495" spans="3:16">
      <c r="C495" s="371" t="s">
        <v>480</v>
      </c>
      <c r="D495" s="110" t="s">
        <v>422</v>
      </c>
      <c r="E495" s="374">
        <v>0.02</v>
      </c>
      <c r="F495" s="374">
        <v>0.28999999999999998</v>
      </c>
      <c r="G495" s="110" t="s">
        <v>422</v>
      </c>
      <c r="H495" s="372" t="s">
        <v>422</v>
      </c>
      <c r="I495" s="373" t="s">
        <v>422</v>
      </c>
      <c r="J495" s="223"/>
      <c r="K495" s="223"/>
      <c r="L495" s="223"/>
      <c r="M495" s="223"/>
      <c r="N495" s="223"/>
      <c r="O495" s="223"/>
      <c r="P495" s="223"/>
    </row>
    <row r="496" spans="3:16" ht="13.5" thickBot="1">
      <c r="C496" s="378" t="s">
        <v>481</v>
      </c>
      <c r="D496" s="111" t="s">
        <v>422</v>
      </c>
      <c r="E496" s="379">
        <v>0.18</v>
      </c>
      <c r="F496" s="379">
        <v>0.08</v>
      </c>
      <c r="G496" s="111" t="s">
        <v>422</v>
      </c>
      <c r="H496" s="380" t="s">
        <v>422</v>
      </c>
      <c r="I496" s="381" t="s">
        <v>422</v>
      </c>
      <c r="J496" s="223"/>
      <c r="K496" s="223"/>
      <c r="L496" s="223"/>
      <c r="M496" s="223"/>
      <c r="N496" s="223"/>
      <c r="O496" s="223"/>
      <c r="P496" s="223"/>
    </row>
    <row r="497" spans="1:27">
      <c r="A497" s="156"/>
      <c r="C497" s="724" t="s">
        <v>482</v>
      </c>
      <c r="D497" s="724"/>
      <c r="E497" s="724"/>
      <c r="F497" s="724"/>
      <c r="G497" s="724"/>
      <c r="H497" s="724"/>
      <c r="I497" s="724"/>
      <c r="J497" s="724"/>
      <c r="K497" s="724"/>
      <c r="L497" s="724"/>
      <c r="M497" s="156"/>
      <c r="N497" s="156"/>
      <c r="P497" s="156"/>
      <c r="Q497" s="156"/>
      <c r="R497" s="156"/>
      <c r="S497" s="156"/>
      <c r="T497" s="156"/>
      <c r="U497" s="156"/>
      <c r="V497" s="156"/>
      <c r="W497" s="156"/>
      <c r="X497" s="156"/>
      <c r="Y497" s="156"/>
      <c r="Z497" s="156"/>
      <c r="AA497" s="156"/>
    </row>
    <row r="498" spans="1:27" ht="28.5" customHeight="1">
      <c r="A498" s="156"/>
      <c r="C498" s="725" t="s">
        <v>483</v>
      </c>
      <c r="D498" s="725"/>
      <c r="E498" s="725"/>
      <c r="F498" s="725"/>
      <c r="G498" s="725"/>
      <c r="H498" s="725"/>
      <c r="I498" s="725"/>
      <c r="J498" s="725"/>
      <c r="K498" s="725"/>
      <c r="L498" s="725"/>
      <c r="M498" s="156"/>
      <c r="N498" s="156"/>
      <c r="P498" s="156"/>
      <c r="Q498" s="156"/>
      <c r="R498" s="156"/>
      <c r="S498" s="156"/>
      <c r="T498" s="156"/>
      <c r="U498" s="156"/>
      <c r="V498" s="156"/>
      <c r="W498" s="156"/>
      <c r="X498" s="156"/>
      <c r="Y498" s="156"/>
      <c r="Z498" s="156"/>
      <c r="AA498" s="156"/>
    </row>
    <row r="499" spans="1:27" ht="160.9" customHeight="1">
      <c r="A499" s="156"/>
      <c r="B499" s="192"/>
      <c r="C499" s="695" t="s">
        <v>750</v>
      </c>
      <c r="D499" s="726"/>
      <c r="E499" s="726"/>
      <c r="F499" s="726"/>
      <c r="G499" s="726"/>
      <c r="H499" s="726"/>
      <c r="I499" s="726"/>
      <c r="J499" s="726"/>
      <c r="K499" s="726"/>
      <c r="L499" s="726"/>
      <c r="M499" s="156"/>
      <c r="N499" s="156"/>
      <c r="P499" s="156"/>
      <c r="Q499" s="156"/>
      <c r="R499" s="156"/>
      <c r="S499" s="156"/>
      <c r="T499" s="156"/>
      <c r="U499" s="156"/>
      <c r="V499" s="156"/>
      <c r="W499" s="156"/>
      <c r="X499" s="156"/>
      <c r="Y499" s="156"/>
      <c r="Z499" s="156"/>
      <c r="AA499" s="156"/>
    </row>
    <row r="500" spans="1:27">
      <c r="A500" s="156"/>
      <c r="B500" s="157"/>
      <c r="C500" s="156"/>
      <c r="D500" s="156"/>
      <c r="E500" s="156"/>
      <c r="F500" s="156"/>
      <c r="G500" s="156"/>
      <c r="H500" s="156"/>
      <c r="I500" s="156"/>
      <c r="J500" s="156"/>
      <c r="K500" s="156"/>
      <c r="L500" s="156"/>
      <c r="M500" s="156"/>
      <c r="N500" s="156"/>
      <c r="O500" s="156"/>
      <c r="P500" s="156"/>
      <c r="Q500" s="156"/>
      <c r="R500" s="156"/>
      <c r="S500" s="156"/>
      <c r="T500" s="156"/>
      <c r="U500" s="156"/>
      <c r="V500" s="156"/>
      <c r="W500" s="156"/>
      <c r="X500" s="156"/>
      <c r="Y500" s="156"/>
      <c r="Z500" s="156"/>
      <c r="AA500" s="156"/>
    </row>
    <row r="501" spans="1:27" ht="15.4" customHeight="1">
      <c r="A501" s="156"/>
      <c r="B501" s="247" t="s">
        <v>484</v>
      </c>
      <c r="C501" s="382" t="s">
        <v>485</v>
      </c>
      <c r="D501" s="383"/>
      <c r="E501" s="383"/>
      <c r="F501" s="383"/>
      <c r="G501" s="383"/>
      <c r="H501" s="250"/>
      <c r="I501" s="250"/>
      <c r="J501" s="250"/>
      <c r="K501" s="250"/>
      <c r="L501" s="251"/>
      <c r="M501" s="156"/>
      <c r="N501" s="156"/>
      <c r="O501" s="156"/>
      <c r="P501" s="156"/>
      <c r="Q501" s="156"/>
      <c r="R501" s="156"/>
      <c r="S501" s="156"/>
      <c r="T501" s="156"/>
      <c r="U501" s="156"/>
      <c r="V501" s="156"/>
      <c r="W501" s="156"/>
      <c r="X501" s="156"/>
      <c r="Y501" s="156"/>
      <c r="Z501" s="156"/>
      <c r="AA501" s="156"/>
    </row>
    <row r="502" spans="1:27" s="182" customFormat="1" ht="25.5" customHeight="1" thickBot="1">
      <c r="A502" s="175"/>
      <c r="B502" s="384"/>
      <c r="C502" s="727" t="s">
        <v>486</v>
      </c>
      <c r="D502" s="727"/>
      <c r="E502" s="727"/>
      <c r="F502" s="727"/>
      <c r="G502" s="727"/>
      <c r="H502" s="727"/>
      <c r="I502" s="727"/>
      <c r="J502" s="727"/>
      <c r="K502" s="727"/>
      <c r="L502" s="175"/>
      <c r="M502" s="175"/>
      <c r="N502" s="175"/>
      <c r="O502" s="175"/>
      <c r="P502" s="175"/>
      <c r="Q502" s="175"/>
      <c r="R502" s="175"/>
      <c r="S502" s="175"/>
      <c r="T502" s="175"/>
      <c r="U502" s="175"/>
      <c r="V502" s="175"/>
      <c r="W502" s="175"/>
      <c r="X502" s="175"/>
      <c r="Y502" s="175"/>
      <c r="Z502" s="175"/>
      <c r="AA502" s="175"/>
    </row>
    <row r="503" spans="1:27" ht="29.25" thickBot="1">
      <c r="A503" s="156"/>
      <c r="B503" s="157"/>
      <c r="C503" s="291" t="s">
        <v>259</v>
      </c>
      <c r="D503" s="254" t="s">
        <v>401</v>
      </c>
      <c r="E503" s="254" t="s">
        <v>402</v>
      </c>
      <c r="F503" s="254" t="s">
        <v>403</v>
      </c>
      <c r="G503" s="255" t="s">
        <v>22</v>
      </c>
      <c r="H503" s="164"/>
      <c r="I503" s="350"/>
      <c r="J503" s="156"/>
      <c r="K503" s="156"/>
      <c r="L503" s="156"/>
      <c r="M503" s="156"/>
      <c r="N503" s="156"/>
      <c r="O503" s="156"/>
      <c r="P503" s="156"/>
      <c r="Q503" s="156"/>
      <c r="R503" s="156"/>
      <c r="S503" s="156"/>
      <c r="T503" s="156"/>
      <c r="U503" s="156"/>
      <c r="V503" s="156"/>
      <c r="W503" s="156"/>
      <c r="X503" s="156"/>
      <c r="Y503" s="156"/>
      <c r="Z503" s="156"/>
      <c r="AA503" s="156"/>
    </row>
    <row r="504" spans="1:27" ht="15" customHeight="1">
      <c r="A504" s="156"/>
      <c r="B504" s="157"/>
      <c r="C504" s="385" t="s">
        <v>406</v>
      </c>
      <c r="D504" s="112">
        <v>0.29699999999999999</v>
      </c>
      <c r="E504" s="386">
        <v>5.8999999999999999E-3</v>
      </c>
      <c r="F504" s="386">
        <v>5.3E-3</v>
      </c>
      <c r="G504" s="387" t="s">
        <v>405</v>
      </c>
      <c r="H504" s="197"/>
      <c r="I504" s="388"/>
      <c r="J504" s="388"/>
      <c r="K504" s="156"/>
      <c r="L504" s="156"/>
      <c r="M504" s="156"/>
      <c r="N504" s="156"/>
      <c r="O504" s="156"/>
      <c r="P504" s="156"/>
      <c r="Q504" s="156"/>
      <c r="R504" s="156"/>
      <c r="S504" s="156"/>
      <c r="T504" s="156"/>
      <c r="U504" s="156"/>
      <c r="V504" s="156"/>
      <c r="W504" s="156"/>
      <c r="X504" s="156"/>
      <c r="Y504" s="156"/>
      <c r="Z504" s="156"/>
      <c r="AA504" s="156"/>
    </row>
    <row r="505" spans="1:27" ht="15" customHeight="1">
      <c r="A505" s="156"/>
      <c r="B505" s="157"/>
      <c r="C505" s="211" t="s">
        <v>407</v>
      </c>
      <c r="D505" s="113">
        <v>0.39400000000000002</v>
      </c>
      <c r="E505" s="389">
        <v>1.09E-2</v>
      </c>
      <c r="F505" s="389">
        <v>8.8000000000000005E-3</v>
      </c>
      <c r="G505" s="390" t="s">
        <v>405</v>
      </c>
      <c r="H505" s="197"/>
      <c r="I505" s="388"/>
      <c r="J505" s="388"/>
      <c r="K505" s="156"/>
      <c r="L505" s="156"/>
      <c r="M505" s="156"/>
      <c r="N505" s="156"/>
      <c r="O505" s="156"/>
      <c r="P505" s="156"/>
      <c r="Q505" s="156"/>
      <c r="R505" s="156"/>
      <c r="S505" s="156"/>
      <c r="T505" s="156"/>
      <c r="U505" s="156"/>
      <c r="V505" s="156"/>
      <c r="W505" s="156"/>
      <c r="X505" s="156"/>
      <c r="Y505" s="156"/>
      <c r="Z505" s="156"/>
      <c r="AA505" s="156"/>
    </row>
    <row r="506" spans="1:27" ht="15" customHeight="1" thickBot="1">
      <c r="A506" s="156"/>
      <c r="B506" s="157"/>
      <c r="C506" s="391" t="s">
        <v>487</v>
      </c>
      <c r="D506" s="114">
        <v>0.36799999999999999</v>
      </c>
      <c r="E506" s="392">
        <v>8.8800000000000004E-2</v>
      </c>
      <c r="F506" s="392">
        <v>1.8800000000000001E-2</v>
      </c>
      <c r="G506" s="393" t="s">
        <v>405</v>
      </c>
      <c r="H506" s="197"/>
      <c r="I506" s="388"/>
      <c r="J506" s="388"/>
      <c r="K506" s="156"/>
      <c r="L506" s="156"/>
      <c r="M506" s="156"/>
      <c r="N506" s="156"/>
      <c r="O506" s="156"/>
      <c r="P506" s="156"/>
      <c r="Q506" s="156"/>
      <c r="R506" s="156"/>
      <c r="S506" s="156"/>
      <c r="T506" s="156"/>
      <c r="U506" s="156"/>
      <c r="V506" s="156"/>
      <c r="W506" s="156"/>
      <c r="X506" s="156"/>
      <c r="Y506" s="156"/>
      <c r="Z506" s="156"/>
      <c r="AA506" s="156"/>
    </row>
    <row r="507" spans="1:27" ht="15" customHeight="1">
      <c r="A507" s="156"/>
      <c r="B507" s="157"/>
      <c r="C507" s="394" t="s">
        <v>488</v>
      </c>
      <c r="D507" s="395">
        <v>2.3E-2</v>
      </c>
      <c r="E507" s="396">
        <v>1E-3</v>
      </c>
      <c r="F507" s="396">
        <v>1E-4</v>
      </c>
      <c r="G507" s="397" t="s">
        <v>489</v>
      </c>
      <c r="H507" s="197"/>
      <c r="I507" s="388"/>
      <c r="J507" s="388"/>
      <c r="K507" s="398"/>
      <c r="L507" s="156"/>
      <c r="M507" s="156"/>
      <c r="N507" s="156"/>
      <c r="O507" s="156"/>
      <c r="P507" s="156"/>
      <c r="Q507" s="156"/>
      <c r="R507" s="156"/>
      <c r="S507" s="156"/>
      <c r="T507" s="156"/>
      <c r="U507" s="156"/>
      <c r="V507" s="156"/>
      <c r="W507" s="156"/>
      <c r="X507" s="156"/>
      <c r="Y507" s="156"/>
      <c r="Z507" s="156"/>
      <c r="AA507" s="156"/>
    </row>
    <row r="508" spans="1:27" ht="15" customHeight="1">
      <c r="A508" s="156"/>
      <c r="B508" s="157"/>
      <c r="C508" s="399" t="s">
        <v>490</v>
      </c>
      <c r="D508" s="113">
        <v>0.14899999999999999</v>
      </c>
      <c r="E508" s="389">
        <v>1.2E-2</v>
      </c>
      <c r="F508" s="389">
        <v>4.0000000000000001E-3</v>
      </c>
      <c r="G508" s="397" t="s">
        <v>489</v>
      </c>
      <c r="H508" s="197"/>
      <c r="I508" s="388"/>
      <c r="J508" s="388"/>
      <c r="K508" s="398"/>
      <c r="L508" s="156"/>
      <c r="M508" s="156"/>
      <c r="N508" s="156"/>
      <c r="O508" s="156"/>
      <c r="P508" s="156"/>
      <c r="Q508" s="156"/>
      <c r="R508" s="156"/>
      <c r="S508" s="156"/>
      <c r="T508" s="156"/>
      <c r="U508" s="156"/>
      <c r="V508" s="156"/>
      <c r="W508" s="156"/>
      <c r="X508" s="156"/>
      <c r="Y508" s="156"/>
      <c r="Z508" s="156"/>
      <c r="AA508" s="156"/>
    </row>
    <row r="509" spans="1:27" ht="15" customHeight="1">
      <c r="A509" s="156"/>
      <c r="B509" s="157"/>
      <c r="C509" s="399" t="s">
        <v>491</v>
      </c>
      <c r="D509" s="113">
        <v>9.6000000000000002E-2</v>
      </c>
      <c r="E509" s="389">
        <v>8.0000000000000002E-3</v>
      </c>
      <c r="F509" s="389">
        <v>2E-3</v>
      </c>
      <c r="G509" s="397" t="s">
        <v>489</v>
      </c>
      <c r="H509" s="197"/>
      <c r="I509" s="388"/>
      <c r="J509" s="388"/>
      <c r="K509" s="398"/>
      <c r="L509" s="156"/>
      <c r="M509" s="156"/>
      <c r="N509" s="156"/>
      <c r="O509" s="156"/>
      <c r="P509" s="156"/>
      <c r="Q509" s="156"/>
      <c r="R509" s="156"/>
      <c r="S509" s="156"/>
      <c r="T509" s="156"/>
      <c r="U509" s="156"/>
      <c r="V509" s="156"/>
      <c r="W509" s="156"/>
      <c r="X509" s="156"/>
      <c r="Y509" s="156"/>
      <c r="Z509" s="156"/>
      <c r="AA509" s="156"/>
    </row>
    <row r="510" spans="1:27" ht="15" customHeight="1">
      <c r="A510" s="156"/>
      <c r="B510" s="157"/>
      <c r="C510" s="400" t="s">
        <v>492</v>
      </c>
      <c r="D510" s="401">
        <v>0.13300000000000001</v>
      </c>
      <c r="E510" s="402">
        <v>1.0500000000000001E-2</v>
      </c>
      <c r="F510" s="402">
        <v>2.5999999999999999E-3</v>
      </c>
      <c r="G510" s="390" t="s">
        <v>489</v>
      </c>
      <c r="H510" s="197"/>
      <c r="I510" s="388"/>
      <c r="J510" s="388"/>
      <c r="K510" s="398"/>
      <c r="L510" s="156"/>
      <c r="M510" s="156"/>
      <c r="N510" s="156"/>
      <c r="O510" s="156"/>
      <c r="P510" s="156"/>
      <c r="Q510" s="156"/>
      <c r="R510" s="156"/>
      <c r="S510" s="156"/>
      <c r="T510" s="156"/>
      <c r="U510" s="156"/>
      <c r="V510" s="156"/>
      <c r="W510" s="156"/>
      <c r="X510" s="156"/>
      <c r="Y510" s="156"/>
      <c r="Z510" s="156"/>
      <c r="AA510" s="156"/>
    </row>
    <row r="511" spans="1:27" ht="15" customHeight="1" thickBot="1">
      <c r="A511" s="156"/>
      <c r="B511" s="157"/>
      <c r="C511" s="403" t="s">
        <v>493</v>
      </c>
      <c r="D511" s="100">
        <v>9.2999999999999999E-2</v>
      </c>
      <c r="E511" s="121">
        <v>7.4999999999999997E-3</v>
      </c>
      <c r="F511" s="121">
        <v>1E-3</v>
      </c>
      <c r="G511" s="393" t="s">
        <v>489</v>
      </c>
      <c r="H511" s="197"/>
      <c r="I511" s="388"/>
      <c r="J511" s="388"/>
      <c r="K511" s="398"/>
      <c r="L511" s="156"/>
      <c r="M511" s="156"/>
      <c r="N511" s="156"/>
      <c r="O511" s="156"/>
      <c r="P511" s="156"/>
      <c r="Q511" s="156"/>
      <c r="R511" s="156"/>
      <c r="S511" s="156"/>
      <c r="T511" s="156"/>
      <c r="U511" s="156"/>
      <c r="V511" s="156"/>
      <c r="W511" s="156"/>
      <c r="X511" s="156"/>
      <c r="Y511" s="156"/>
      <c r="Z511" s="156"/>
      <c r="AA511" s="156"/>
    </row>
    <row r="512" spans="1:27" ht="15" customHeight="1">
      <c r="A512" s="156"/>
      <c r="B512" s="157"/>
      <c r="C512" s="404" t="s">
        <v>494</v>
      </c>
      <c r="D512" s="115">
        <v>6.6000000000000003E-2</v>
      </c>
      <c r="E512" s="405">
        <v>4.5999999999999999E-3</v>
      </c>
      <c r="F512" s="405">
        <v>1.9E-3</v>
      </c>
      <c r="G512" s="397" t="s">
        <v>489</v>
      </c>
      <c r="H512" s="197"/>
      <c r="I512" s="388"/>
      <c r="J512" s="388"/>
      <c r="K512" s="156"/>
      <c r="L512" s="156"/>
      <c r="M512" s="156"/>
      <c r="N512" s="156"/>
      <c r="O512" s="156"/>
      <c r="P512" s="156"/>
      <c r="Q512" s="156"/>
      <c r="R512" s="156"/>
      <c r="S512" s="156"/>
      <c r="T512" s="156"/>
      <c r="U512" s="156"/>
      <c r="V512" s="156"/>
      <c r="W512" s="156"/>
      <c r="X512" s="156"/>
      <c r="Y512" s="156"/>
      <c r="Z512" s="156"/>
      <c r="AA512" s="156"/>
    </row>
    <row r="513" spans="1:28" ht="15" customHeight="1">
      <c r="A513" s="156"/>
      <c r="B513" s="173"/>
      <c r="C513" s="211" t="s">
        <v>495</v>
      </c>
      <c r="D513" s="116">
        <v>0.20699999999999999</v>
      </c>
      <c r="E513" s="117">
        <v>6.4000000000000003E-3</v>
      </c>
      <c r="F513" s="118">
        <v>6.6E-3</v>
      </c>
      <c r="G513" s="390" t="s">
        <v>489</v>
      </c>
      <c r="H513" s="197"/>
      <c r="I513" s="388"/>
      <c r="J513" s="388"/>
      <c r="K513" s="156"/>
      <c r="L513" s="156"/>
      <c r="M513" s="156"/>
      <c r="N513" s="156"/>
      <c r="O513" s="156"/>
      <c r="P513" s="156"/>
      <c r="Q513" s="156"/>
      <c r="R513" s="156"/>
      <c r="S513" s="156"/>
      <c r="T513" s="156"/>
      <c r="U513" s="156"/>
      <c r="V513" s="156"/>
      <c r="W513" s="156"/>
      <c r="X513" s="156"/>
      <c r="Y513" s="156"/>
      <c r="Z513" s="156"/>
      <c r="AA513" s="156"/>
    </row>
    <row r="514" spans="1:28" ht="25.5" customHeight="1">
      <c r="A514" s="156"/>
      <c r="B514" s="173"/>
      <c r="C514" s="406" t="s">
        <v>496</v>
      </c>
      <c r="D514" s="119">
        <v>0.129</v>
      </c>
      <c r="E514" s="118">
        <v>5.9999999999999995E-4</v>
      </c>
      <c r="F514" s="118">
        <v>4.1000000000000003E-3</v>
      </c>
      <c r="G514" s="390" t="s">
        <v>489</v>
      </c>
      <c r="H514" s="197"/>
      <c r="I514" s="388"/>
      <c r="J514" s="388"/>
      <c r="K514" s="156"/>
      <c r="L514" s="156"/>
      <c r="M514" s="156"/>
      <c r="N514" s="156"/>
      <c r="O514" s="156"/>
      <c r="P514" s="156"/>
      <c r="Q514" s="156"/>
      <c r="R514" s="156"/>
      <c r="S514" s="156"/>
      <c r="T514" s="156"/>
      <c r="U514" s="156"/>
      <c r="V514" s="156"/>
      <c r="W514" s="156"/>
      <c r="X514" s="156"/>
      <c r="Y514" s="156"/>
      <c r="Z514" s="156"/>
      <c r="AA514" s="156"/>
    </row>
    <row r="515" spans="1:28" ht="25.5" customHeight="1" thickBot="1">
      <c r="A515" s="156"/>
      <c r="B515" s="173"/>
      <c r="C515" s="407" t="s">
        <v>497</v>
      </c>
      <c r="D515" s="100">
        <v>0.16300000000000001</v>
      </c>
      <c r="E515" s="120">
        <v>5.9999999999999995E-4</v>
      </c>
      <c r="F515" s="121">
        <v>5.1999999999999998E-3</v>
      </c>
      <c r="G515" s="393" t="s">
        <v>489</v>
      </c>
      <c r="H515" s="197"/>
      <c r="I515" s="388"/>
      <c r="J515" s="388"/>
      <c r="K515" s="156"/>
      <c r="L515" s="156"/>
      <c r="M515" s="156"/>
      <c r="N515" s="156"/>
      <c r="O515" s="156"/>
      <c r="P515" s="156"/>
      <c r="Q515" s="156"/>
      <c r="R515" s="156"/>
      <c r="S515" s="156"/>
      <c r="T515" s="156"/>
      <c r="U515" s="156"/>
      <c r="V515" s="156"/>
      <c r="W515" s="156"/>
      <c r="X515" s="156"/>
      <c r="Y515" s="156"/>
      <c r="Z515" s="156"/>
      <c r="AA515" s="156"/>
    </row>
    <row r="516" spans="1:28" ht="120" customHeight="1">
      <c r="A516" s="156"/>
      <c r="B516" s="173"/>
      <c r="C516" s="693" t="s">
        <v>751</v>
      </c>
      <c r="D516" s="693"/>
      <c r="E516" s="693"/>
      <c r="F516" s="693"/>
      <c r="G516" s="693"/>
      <c r="H516" s="693"/>
      <c r="I516" s="693"/>
      <c r="J516" s="693"/>
      <c r="K516" s="693"/>
      <c r="L516" s="693"/>
      <c r="M516" s="156"/>
      <c r="N516" s="156"/>
      <c r="O516" s="156"/>
      <c r="P516" s="156"/>
      <c r="Q516" s="156"/>
      <c r="R516" s="156"/>
      <c r="S516" s="156"/>
      <c r="T516" s="156"/>
      <c r="U516" s="156"/>
      <c r="V516" s="156"/>
      <c r="W516" s="156"/>
      <c r="X516" s="156"/>
      <c r="Y516" s="156"/>
      <c r="Z516" s="156"/>
      <c r="AA516" s="156"/>
    </row>
    <row r="517" spans="1:28" ht="112.5" customHeight="1">
      <c r="A517" s="156"/>
      <c r="B517" s="157"/>
      <c r="C517" s="693" t="s">
        <v>752</v>
      </c>
      <c r="D517" s="693"/>
      <c r="E517" s="693"/>
      <c r="F517" s="693"/>
      <c r="G517" s="693"/>
      <c r="H517" s="693"/>
      <c r="I517" s="693"/>
      <c r="J517" s="693"/>
      <c r="K517" s="693"/>
      <c r="L517" s="693"/>
      <c r="M517" s="156"/>
      <c r="N517" s="156"/>
      <c r="O517" s="156"/>
      <c r="P517" s="156"/>
      <c r="Q517" s="156"/>
      <c r="R517" s="156"/>
      <c r="S517" s="156"/>
      <c r="T517" s="156"/>
      <c r="U517" s="156"/>
      <c r="V517" s="156"/>
      <c r="W517" s="156"/>
      <c r="X517" s="156"/>
      <c r="Y517" s="156"/>
      <c r="Z517" s="156"/>
      <c r="AA517" s="156"/>
    </row>
    <row r="518" spans="1:28">
      <c r="A518" s="156"/>
      <c r="B518" s="157"/>
      <c r="C518" s="245"/>
      <c r="D518" s="243"/>
      <c r="E518" s="243"/>
      <c r="F518" s="243"/>
      <c r="G518" s="243"/>
      <c r="H518" s="243"/>
      <c r="I518" s="243"/>
      <c r="J518" s="243"/>
      <c r="K518" s="243"/>
      <c r="L518" s="228"/>
      <c r="M518" s="228"/>
      <c r="N518" s="156"/>
      <c r="O518" s="156"/>
      <c r="P518" s="156"/>
      <c r="Q518" s="156"/>
      <c r="R518" s="156"/>
      <c r="S518" s="156"/>
      <c r="T518" s="156"/>
      <c r="U518" s="156"/>
      <c r="V518" s="156"/>
      <c r="W518" s="156"/>
      <c r="X518" s="156"/>
      <c r="Y518" s="156"/>
      <c r="Z518" s="156"/>
      <c r="AA518" s="156"/>
    </row>
    <row r="519" spans="1:28" ht="15.75">
      <c r="A519" s="156"/>
      <c r="B519" s="714" t="s">
        <v>498</v>
      </c>
      <c r="C519" s="715"/>
      <c r="D519" s="715"/>
      <c r="E519" s="715"/>
      <c r="F519" s="715"/>
      <c r="G519" s="715"/>
      <c r="H519" s="715"/>
      <c r="I519" s="715"/>
      <c r="J519" s="715"/>
      <c r="K519" s="715"/>
      <c r="L519" s="716"/>
      <c r="M519" s="156"/>
      <c r="N519" s="156"/>
      <c r="O519" s="156"/>
      <c r="P519" s="156"/>
      <c r="Q519" s="156"/>
      <c r="R519" s="156"/>
      <c r="S519" s="156"/>
      <c r="T519" s="156"/>
      <c r="U519" s="156"/>
      <c r="V519" s="156"/>
      <c r="W519" s="156"/>
      <c r="X519" s="156"/>
      <c r="Y519" s="156"/>
      <c r="Z519" s="156"/>
      <c r="AA519" s="156"/>
    </row>
    <row r="520" spans="1:28">
      <c r="A520" s="156"/>
      <c r="B520" s="157"/>
      <c r="C520" s="156"/>
      <c r="D520" s="156"/>
      <c r="F520" s="156"/>
      <c r="G520" s="156"/>
      <c r="H520" s="156"/>
      <c r="I520" s="156"/>
      <c r="J520" s="156"/>
      <c r="K520" s="156"/>
      <c r="L520" s="156"/>
      <c r="M520" s="156"/>
      <c r="N520" s="156"/>
      <c r="O520" s="156"/>
      <c r="P520" s="156"/>
      <c r="Q520" s="156"/>
      <c r="R520" s="156"/>
      <c r="S520" s="156"/>
      <c r="T520" s="156"/>
      <c r="U520" s="156"/>
      <c r="V520" s="156"/>
      <c r="W520" s="156"/>
      <c r="X520" s="156"/>
      <c r="Y520" s="156"/>
      <c r="Z520" s="156"/>
      <c r="AA520" s="156"/>
    </row>
    <row r="521" spans="1:28" ht="15.75">
      <c r="A521" s="156"/>
      <c r="B521" s="247" t="s">
        <v>499</v>
      </c>
      <c r="C521" s="366" t="s">
        <v>500</v>
      </c>
      <c r="D521" s="250"/>
      <c r="E521" s="250"/>
      <c r="F521" s="250"/>
      <c r="G521" s="250"/>
      <c r="H521" s="250"/>
      <c r="I521" s="250"/>
      <c r="J521" s="250"/>
      <c r="K521" s="250"/>
      <c r="L521" s="251"/>
      <c r="M521" s="156"/>
      <c r="N521" s="156"/>
      <c r="O521" s="156"/>
      <c r="P521" s="156"/>
      <c r="Q521" s="156"/>
      <c r="R521" s="156"/>
      <c r="S521" s="156"/>
      <c r="T521" s="156"/>
      <c r="U521" s="156"/>
      <c r="V521" s="156"/>
      <c r="W521" s="156"/>
      <c r="X521" s="156"/>
      <c r="Y521" s="156"/>
      <c r="Z521" s="156"/>
      <c r="AA521" s="156"/>
    </row>
    <row r="522" spans="1:28" ht="13.5" thickBot="1">
      <c r="A522" s="156"/>
      <c r="B522" s="156"/>
      <c r="C522" s="156"/>
      <c r="D522" s="156"/>
      <c r="E522" s="156"/>
      <c r="F522" s="156"/>
      <c r="G522" s="156"/>
      <c r="H522" s="156"/>
      <c r="I522" s="156"/>
      <c r="J522" s="156"/>
      <c r="K522" s="156"/>
      <c r="L522" s="156"/>
      <c r="M522" s="156"/>
      <c r="N522" s="156"/>
      <c r="O522" s="156"/>
      <c r="P522" s="156"/>
      <c r="Q522" s="156"/>
      <c r="R522" s="156"/>
      <c r="S522" s="156"/>
      <c r="T522" s="156"/>
      <c r="U522" s="156"/>
      <c r="V522" s="156"/>
      <c r="W522" s="156"/>
      <c r="X522" s="156"/>
      <c r="Y522" s="156"/>
      <c r="Z522" s="156"/>
      <c r="AA522" s="156"/>
    </row>
    <row r="523" spans="1:28" ht="26.25" thickBot="1">
      <c r="A523" s="156"/>
      <c r="B523" s="156"/>
      <c r="C523" s="408" t="s">
        <v>501</v>
      </c>
      <c r="D523" s="254" t="s">
        <v>502</v>
      </c>
      <c r="E523" s="409" t="s">
        <v>145</v>
      </c>
      <c r="F523" s="164"/>
      <c r="G523" s="156"/>
      <c r="H523" s="164"/>
      <c r="I523" s="156"/>
      <c r="J523" s="156"/>
      <c r="K523" s="156"/>
      <c r="L523" s="156"/>
      <c r="M523" s="156"/>
      <c r="N523" s="156"/>
      <c r="O523" s="156"/>
      <c r="P523" s="156"/>
      <c r="Q523" s="156"/>
      <c r="R523" s="156"/>
      <c r="S523" s="156"/>
      <c r="T523" s="156"/>
      <c r="U523" s="156"/>
      <c r="V523" s="156"/>
      <c r="W523" s="156"/>
      <c r="X523" s="156"/>
      <c r="Y523" s="156"/>
      <c r="Z523" s="156"/>
      <c r="AA523" s="156"/>
      <c r="AB523" s="156"/>
    </row>
    <row r="524" spans="1:28" ht="16.149999999999999" customHeight="1">
      <c r="A524" s="156"/>
      <c r="B524" s="156"/>
      <c r="C524" s="410" t="s">
        <v>503</v>
      </c>
      <c r="D524" s="411" t="s">
        <v>504</v>
      </c>
      <c r="E524" s="122">
        <v>1</v>
      </c>
      <c r="F524" s="164"/>
      <c r="G524" s="164"/>
      <c r="H524" s="156"/>
      <c r="I524" s="156"/>
      <c r="J524" s="156"/>
      <c r="K524" s="156"/>
      <c r="L524" s="156"/>
      <c r="M524" s="156"/>
      <c r="N524" s="156"/>
      <c r="O524" s="156"/>
      <c r="P524" s="156"/>
      <c r="Q524" s="156"/>
      <c r="R524" s="156"/>
      <c r="S524" s="156"/>
      <c r="T524" s="156"/>
      <c r="U524" s="156"/>
      <c r="V524" s="156"/>
      <c r="W524" s="156"/>
      <c r="X524" s="156"/>
      <c r="Y524" s="156"/>
      <c r="Z524" s="156"/>
      <c r="AA524" s="156"/>
      <c r="AB524" s="156"/>
    </row>
    <row r="525" spans="1:28" ht="16.149999999999999" customHeight="1">
      <c r="A525" s="156"/>
      <c r="B525" s="156"/>
      <c r="C525" s="237" t="s">
        <v>505</v>
      </c>
      <c r="D525" s="412" t="s">
        <v>146</v>
      </c>
      <c r="E525" s="413">
        <v>28</v>
      </c>
      <c r="F525" s="156"/>
      <c r="G525" s="156"/>
      <c r="H525" s="156"/>
      <c r="I525" s="156"/>
      <c r="J525" s="156"/>
      <c r="K525" s="156"/>
      <c r="L525" s="156"/>
      <c r="M525" s="156"/>
      <c r="N525" s="156"/>
      <c r="O525" s="156"/>
      <c r="P525" s="156"/>
      <c r="Q525" s="156"/>
      <c r="R525" s="156"/>
      <c r="S525" s="156"/>
      <c r="T525" s="156"/>
      <c r="U525" s="156"/>
      <c r="V525" s="156"/>
      <c r="W525" s="156"/>
      <c r="X525" s="156"/>
      <c r="Y525" s="156"/>
      <c r="Z525" s="156"/>
      <c r="AA525" s="156"/>
      <c r="AB525" s="156"/>
    </row>
    <row r="526" spans="1:28" ht="16.149999999999999" customHeight="1">
      <c r="A526" s="156"/>
      <c r="B526" s="156"/>
      <c r="C526" s="237" t="s">
        <v>506</v>
      </c>
      <c r="D526" s="412" t="s">
        <v>147</v>
      </c>
      <c r="E526" s="413">
        <v>265</v>
      </c>
      <c r="H526" s="156"/>
      <c r="I526" s="156"/>
      <c r="J526" s="156"/>
      <c r="K526" s="156"/>
      <c r="L526" s="156"/>
      <c r="M526" s="156"/>
      <c r="N526" s="156"/>
      <c r="O526" s="156"/>
      <c r="P526" s="156"/>
      <c r="Q526" s="156"/>
      <c r="R526" s="156"/>
      <c r="S526" s="156"/>
      <c r="T526" s="156"/>
      <c r="U526" s="156"/>
      <c r="V526" s="156"/>
      <c r="W526" s="156"/>
      <c r="X526" s="156"/>
      <c r="Y526" s="156"/>
      <c r="Z526" s="156"/>
      <c r="AA526" s="156"/>
      <c r="AB526" s="156"/>
    </row>
    <row r="527" spans="1:28" ht="16.149999999999999" customHeight="1">
      <c r="A527" s="156"/>
      <c r="B527" s="156"/>
      <c r="C527" s="237" t="s">
        <v>507</v>
      </c>
      <c r="D527" s="412" t="s">
        <v>508</v>
      </c>
      <c r="E527" s="413">
        <v>12400</v>
      </c>
      <c r="F527" s="156"/>
      <c r="G527" s="156"/>
      <c r="H527" s="156"/>
      <c r="I527" s="156"/>
      <c r="J527" s="156"/>
      <c r="K527" s="156"/>
      <c r="L527" s="156"/>
      <c r="M527" s="156"/>
      <c r="N527" s="156"/>
      <c r="O527" s="156"/>
      <c r="P527" s="156"/>
      <c r="Q527" s="156"/>
      <c r="R527" s="156"/>
      <c r="S527" s="156"/>
      <c r="T527" s="156"/>
      <c r="U527" s="156"/>
      <c r="V527" s="156"/>
      <c r="W527" s="156"/>
      <c r="X527" s="156"/>
      <c r="Y527" s="156"/>
      <c r="Z527" s="156"/>
      <c r="AA527" s="156"/>
      <c r="AB527" s="156"/>
    </row>
    <row r="528" spans="1:28" ht="16.149999999999999" customHeight="1">
      <c r="A528" s="156"/>
      <c r="B528" s="156"/>
      <c r="C528" s="237" t="s">
        <v>509</v>
      </c>
      <c r="D528" s="412" t="s">
        <v>510</v>
      </c>
      <c r="E528" s="413">
        <v>677</v>
      </c>
      <c r="F528" s="156"/>
      <c r="G528" s="156"/>
      <c r="H528" s="156"/>
      <c r="I528" s="156"/>
      <c r="J528" s="156"/>
      <c r="K528" s="156"/>
      <c r="L528" s="156"/>
      <c r="M528" s="156"/>
      <c r="N528" s="156"/>
      <c r="O528" s="156"/>
      <c r="P528" s="156"/>
      <c r="Q528" s="156"/>
      <c r="R528" s="156"/>
      <c r="S528" s="156"/>
      <c r="T528" s="156"/>
      <c r="U528" s="156"/>
      <c r="V528" s="156"/>
      <c r="W528" s="156"/>
      <c r="X528" s="156"/>
      <c r="Y528" s="156"/>
      <c r="Z528" s="156"/>
      <c r="AA528" s="156"/>
      <c r="AB528" s="156"/>
    </row>
    <row r="529" spans="1:28" ht="16.149999999999999" customHeight="1">
      <c r="A529" s="156"/>
      <c r="B529" s="156"/>
      <c r="C529" s="237" t="s">
        <v>511</v>
      </c>
      <c r="D529" s="412" t="s">
        <v>512</v>
      </c>
      <c r="E529" s="413">
        <v>116</v>
      </c>
      <c r="F529" s="156"/>
      <c r="G529" s="156"/>
      <c r="H529" s="156"/>
      <c r="I529" s="156"/>
      <c r="J529" s="156"/>
      <c r="K529" s="156"/>
      <c r="L529" s="156"/>
      <c r="M529" s="156"/>
      <c r="N529" s="156"/>
      <c r="O529" s="156"/>
      <c r="P529" s="156"/>
      <c r="Q529" s="156"/>
      <c r="R529" s="156"/>
      <c r="S529" s="156"/>
      <c r="T529" s="156"/>
      <c r="U529" s="156"/>
      <c r="V529" s="156"/>
      <c r="W529" s="156"/>
      <c r="X529" s="156"/>
      <c r="Y529" s="156"/>
      <c r="Z529" s="156"/>
      <c r="AA529" s="156"/>
      <c r="AB529" s="156"/>
    </row>
    <row r="530" spans="1:28" ht="16.149999999999999" customHeight="1">
      <c r="A530" s="156"/>
      <c r="B530" s="156"/>
      <c r="C530" s="237" t="s">
        <v>513</v>
      </c>
      <c r="D530" s="412" t="s">
        <v>514</v>
      </c>
      <c r="E530" s="413">
        <v>3170</v>
      </c>
      <c r="F530" s="156"/>
      <c r="G530" s="156"/>
      <c r="H530" s="728"/>
      <c r="I530" s="728"/>
      <c r="J530" s="728"/>
      <c r="K530" s="728"/>
      <c r="L530" s="728"/>
      <c r="M530" s="728"/>
      <c r="N530" s="728"/>
      <c r="O530" s="156"/>
      <c r="P530" s="156"/>
      <c r="Q530" s="156"/>
      <c r="R530" s="156"/>
      <c r="S530" s="156"/>
      <c r="T530" s="156"/>
      <c r="U530" s="156"/>
      <c r="V530" s="156"/>
      <c r="W530" s="156"/>
      <c r="X530" s="156"/>
      <c r="Y530" s="156"/>
      <c r="Z530" s="156"/>
      <c r="AA530" s="156"/>
      <c r="AB530" s="156"/>
    </row>
    <row r="531" spans="1:28" ht="16.149999999999999" customHeight="1">
      <c r="A531" s="156"/>
      <c r="B531" s="156"/>
      <c r="C531" s="237" t="s">
        <v>515</v>
      </c>
      <c r="D531" s="412" t="s">
        <v>516</v>
      </c>
      <c r="E531" s="413">
        <v>1120</v>
      </c>
      <c r="F531" s="156"/>
      <c r="G531" s="156"/>
      <c r="H531" s="728"/>
      <c r="I531" s="728"/>
      <c r="J531" s="728"/>
      <c r="K531" s="728"/>
      <c r="L531" s="728"/>
      <c r="M531" s="728"/>
      <c r="N531" s="728"/>
      <c r="O531" s="156"/>
      <c r="P531" s="156"/>
      <c r="Q531" s="156"/>
      <c r="R531" s="156"/>
      <c r="S531" s="156"/>
      <c r="T531" s="156"/>
      <c r="U531" s="156"/>
      <c r="V531" s="156"/>
      <c r="W531" s="156"/>
      <c r="X531" s="156"/>
      <c r="Y531" s="156"/>
      <c r="Z531" s="156"/>
      <c r="AA531" s="156"/>
      <c r="AB531" s="156"/>
    </row>
    <row r="532" spans="1:28" ht="16.149999999999999" customHeight="1">
      <c r="A532" s="156"/>
      <c r="B532" s="156"/>
      <c r="C532" s="237" t="s">
        <v>517</v>
      </c>
      <c r="D532" s="412" t="s">
        <v>518</v>
      </c>
      <c r="E532" s="413">
        <v>1300</v>
      </c>
      <c r="F532" s="156"/>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row>
    <row r="533" spans="1:28" ht="16.149999999999999" customHeight="1">
      <c r="A533" s="156"/>
      <c r="B533" s="156"/>
      <c r="C533" s="237" t="s">
        <v>519</v>
      </c>
      <c r="D533" s="412" t="s">
        <v>520</v>
      </c>
      <c r="E533" s="413">
        <v>328</v>
      </c>
      <c r="F533" s="156"/>
      <c r="G533" s="156"/>
      <c r="H533" s="156"/>
      <c r="I533" s="156"/>
      <c r="J533" s="156"/>
      <c r="K533" s="156"/>
      <c r="L533" s="156"/>
      <c r="M533" s="156"/>
      <c r="N533" s="156"/>
      <c r="O533" s="156"/>
      <c r="P533" s="156"/>
      <c r="Q533" s="156"/>
      <c r="R533" s="156"/>
      <c r="S533" s="156"/>
      <c r="T533" s="156"/>
      <c r="U533" s="156"/>
      <c r="V533" s="156"/>
      <c r="W533" s="156"/>
      <c r="X533" s="156"/>
      <c r="Y533" s="156"/>
      <c r="Z533" s="156"/>
      <c r="AA533" s="156"/>
      <c r="AB533" s="156"/>
    </row>
    <row r="534" spans="1:28" ht="16.149999999999999" customHeight="1">
      <c r="A534" s="156"/>
      <c r="B534" s="156"/>
      <c r="C534" s="237" t="s">
        <v>521</v>
      </c>
      <c r="D534" s="412" t="s">
        <v>522</v>
      </c>
      <c r="E534" s="413">
        <v>4800</v>
      </c>
      <c r="F534" s="156"/>
      <c r="G534" s="156"/>
      <c r="H534" s="156"/>
      <c r="I534" s="156"/>
      <c r="J534" s="156"/>
      <c r="K534" s="156"/>
      <c r="L534" s="156"/>
      <c r="M534" s="156"/>
      <c r="N534" s="156"/>
      <c r="O534" s="156"/>
      <c r="P534" s="156"/>
      <c r="Q534" s="156"/>
      <c r="R534" s="156"/>
      <c r="S534" s="156"/>
      <c r="T534" s="156"/>
      <c r="U534" s="156"/>
      <c r="V534" s="156"/>
      <c r="W534" s="156"/>
      <c r="X534" s="156"/>
      <c r="Y534" s="156"/>
      <c r="Z534" s="156"/>
      <c r="AA534" s="156"/>
      <c r="AB534" s="156"/>
    </row>
    <row r="535" spans="1:28" ht="16.149999999999999" customHeight="1">
      <c r="A535" s="156"/>
      <c r="B535" s="156"/>
      <c r="C535" s="237" t="s">
        <v>523</v>
      </c>
      <c r="D535" s="412" t="s">
        <v>524</v>
      </c>
      <c r="E535" s="413">
        <v>16</v>
      </c>
      <c r="F535" s="156"/>
      <c r="G535" s="156"/>
      <c r="H535" s="156"/>
      <c r="I535" s="156"/>
      <c r="J535" s="156"/>
      <c r="K535" s="156"/>
      <c r="L535" s="156"/>
      <c r="M535" s="156"/>
      <c r="N535" s="156"/>
      <c r="O535" s="156"/>
      <c r="P535" s="156"/>
      <c r="Q535" s="156"/>
      <c r="R535" s="156"/>
      <c r="S535" s="156"/>
      <c r="T535" s="156"/>
      <c r="U535" s="156"/>
      <c r="V535" s="156"/>
      <c r="W535" s="156"/>
      <c r="X535" s="156"/>
      <c r="Y535" s="156"/>
      <c r="Z535" s="156"/>
      <c r="AA535" s="156"/>
      <c r="AB535" s="156"/>
    </row>
    <row r="536" spans="1:28" ht="16.149999999999999" customHeight="1">
      <c r="A536" s="156"/>
      <c r="B536" s="156"/>
      <c r="C536" s="237" t="s">
        <v>525</v>
      </c>
      <c r="D536" s="412" t="s">
        <v>526</v>
      </c>
      <c r="E536" s="413">
        <v>138</v>
      </c>
      <c r="F536" s="156"/>
      <c r="G536" s="156"/>
      <c r="H536" s="156"/>
      <c r="I536" s="156"/>
      <c r="J536" s="156"/>
      <c r="K536" s="156"/>
      <c r="L536" s="156"/>
      <c r="M536" s="156"/>
      <c r="N536" s="156"/>
      <c r="O536" s="156"/>
      <c r="P536" s="156"/>
      <c r="Q536" s="156"/>
      <c r="R536" s="156"/>
      <c r="S536" s="156"/>
      <c r="T536" s="156"/>
      <c r="U536" s="156"/>
      <c r="V536" s="156"/>
      <c r="W536" s="156"/>
      <c r="X536" s="156"/>
      <c r="Y536" s="156"/>
      <c r="Z536" s="156"/>
      <c r="AA536" s="156"/>
      <c r="AB536" s="156"/>
    </row>
    <row r="537" spans="1:28" ht="16.149999999999999" customHeight="1">
      <c r="A537" s="156"/>
      <c r="B537" s="156"/>
      <c r="C537" s="237" t="s">
        <v>527</v>
      </c>
      <c r="D537" s="412" t="s">
        <v>528</v>
      </c>
      <c r="E537" s="413">
        <v>4</v>
      </c>
      <c r="F537" s="156"/>
      <c r="G537" s="156"/>
      <c r="H537" s="156"/>
      <c r="I537" s="156"/>
      <c r="J537" s="156"/>
      <c r="K537" s="156"/>
      <c r="L537" s="156"/>
      <c r="M537" s="156"/>
      <c r="N537" s="156"/>
      <c r="O537" s="156"/>
      <c r="P537" s="156"/>
      <c r="Q537" s="156"/>
      <c r="R537" s="156"/>
      <c r="S537" s="156"/>
      <c r="T537" s="156"/>
      <c r="U537" s="156"/>
      <c r="V537" s="156"/>
      <c r="W537" s="156"/>
      <c r="X537" s="156"/>
      <c r="Y537" s="156"/>
      <c r="Z537" s="156"/>
      <c r="AA537" s="156"/>
      <c r="AB537" s="156"/>
    </row>
    <row r="538" spans="1:28" ht="16.149999999999999" customHeight="1">
      <c r="A538" s="156"/>
      <c r="B538" s="156"/>
      <c r="C538" s="237" t="s">
        <v>529</v>
      </c>
      <c r="D538" s="412" t="s">
        <v>530</v>
      </c>
      <c r="E538" s="413">
        <v>3350</v>
      </c>
      <c r="F538" s="156"/>
      <c r="G538" s="156"/>
      <c r="H538" s="728"/>
      <c r="I538" s="728"/>
      <c r="J538" s="728"/>
      <c r="K538" s="728"/>
      <c r="L538" s="728"/>
      <c r="M538" s="728"/>
      <c r="N538" s="728"/>
      <c r="O538" s="156"/>
      <c r="P538" s="156"/>
      <c r="Q538" s="156"/>
      <c r="R538" s="156"/>
      <c r="S538" s="156"/>
      <c r="T538" s="156"/>
      <c r="U538" s="156"/>
      <c r="V538" s="156"/>
      <c r="W538" s="156"/>
      <c r="X538" s="156"/>
      <c r="Y538" s="156"/>
      <c r="Z538" s="156"/>
      <c r="AA538" s="156"/>
      <c r="AB538" s="156"/>
    </row>
    <row r="539" spans="1:28" ht="16.149999999999999" customHeight="1">
      <c r="A539" s="156"/>
      <c r="B539" s="156"/>
      <c r="C539" s="237" t="s">
        <v>531</v>
      </c>
      <c r="D539" s="412" t="s">
        <v>532</v>
      </c>
      <c r="E539" s="413">
        <v>1210</v>
      </c>
      <c r="F539" s="156"/>
      <c r="G539" s="156"/>
      <c r="H539" s="728"/>
      <c r="I539" s="728"/>
      <c r="J539" s="728"/>
      <c r="K539" s="728"/>
      <c r="L539" s="728"/>
      <c r="M539" s="728"/>
      <c r="N539" s="728"/>
      <c r="O539" s="156"/>
      <c r="P539" s="156"/>
      <c r="Q539" s="156"/>
      <c r="R539" s="156"/>
      <c r="S539" s="156"/>
      <c r="T539" s="156"/>
      <c r="U539" s="156"/>
      <c r="V539" s="156"/>
      <c r="W539" s="156"/>
      <c r="X539" s="156"/>
      <c r="Y539" s="156"/>
      <c r="Z539" s="156"/>
      <c r="AA539" s="156"/>
      <c r="AB539" s="156"/>
    </row>
    <row r="540" spans="1:28" ht="16.149999999999999" customHeight="1">
      <c r="A540" s="156"/>
      <c r="B540" s="156"/>
      <c r="C540" s="237" t="s">
        <v>533</v>
      </c>
      <c r="D540" s="412" t="s">
        <v>534</v>
      </c>
      <c r="E540" s="413">
        <v>1330</v>
      </c>
      <c r="F540" s="156"/>
      <c r="G540" s="156"/>
      <c r="H540" s="156"/>
      <c r="I540" s="156"/>
      <c r="J540" s="156"/>
      <c r="K540" s="156"/>
      <c r="L540" s="156"/>
      <c r="M540" s="156"/>
      <c r="N540" s="156"/>
      <c r="O540" s="156"/>
      <c r="P540" s="156"/>
      <c r="Q540" s="156"/>
      <c r="R540" s="156"/>
      <c r="S540" s="156"/>
      <c r="T540" s="156"/>
      <c r="U540" s="156"/>
      <c r="V540" s="156"/>
      <c r="W540" s="156"/>
      <c r="X540" s="156"/>
      <c r="Y540" s="156"/>
      <c r="Z540" s="156"/>
      <c r="AA540" s="156"/>
      <c r="AB540" s="156"/>
    </row>
    <row r="541" spans="1:28" ht="16.149999999999999" customHeight="1">
      <c r="A541" s="156"/>
      <c r="B541" s="156"/>
      <c r="C541" s="237" t="s">
        <v>535</v>
      </c>
      <c r="D541" s="412" t="s">
        <v>536</v>
      </c>
      <c r="E541" s="413">
        <v>8060</v>
      </c>
      <c r="F541" s="156"/>
      <c r="G541" s="156"/>
      <c r="H541" s="156"/>
      <c r="I541" s="156"/>
      <c r="J541" s="156"/>
      <c r="K541" s="156"/>
      <c r="L541" s="156"/>
      <c r="M541" s="156"/>
      <c r="N541" s="156"/>
      <c r="O541" s="156"/>
      <c r="P541" s="156"/>
      <c r="Q541" s="156"/>
      <c r="R541" s="156"/>
      <c r="S541" s="156"/>
      <c r="T541" s="156"/>
      <c r="U541" s="156"/>
      <c r="V541" s="156"/>
      <c r="W541" s="156"/>
      <c r="X541" s="156"/>
      <c r="Y541" s="156"/>
      <c r="Z541" s="156"/>
      <c r="AA541" s="156"/>
      <c r="AB541" s="156"/>
    </row>
    <row r="542" spans="1:28" ht="16.149999999999999" customHeight="1">
      <c r="A542" s="156"/>
      <c r="B542" s="156"/>
      <c r="C542" s="237" t="s">
        <v>537</v>
      </c>
      <c r="D542" s="412" t="s">
        <v>538</v>
      </c>
      <c r="E542" s="413">
        <v>716</v>
      </c>
      <c r="F542" s="156"/>
      <c r="G542" s="156"/>
      <c r="H542" s="156"/>
      <c r="I542" s="156"/>
      <c r="J542" s="156"/>
      <c r="K542" s="156"/>
      <c r="L542" s="156"/>
      <c r="M542" s="156"/>
      <c r="N542" s="156"/>
      <c r="O542" s="156"/>
      <c r="P542" s="156"/>
      <c r="Q542" s="156"/>
      <c r="R542" s="156"/>
      <c r="S542" s="156"/>
      <c r="T542" s="156"/>
      <c r="U542" s="156"/>
      <c r="V542" s="156"/>
      <c r="W542" s="156"/>
      <c r="X542" s="156"/>
      <c r="Y542" s="156"/>
      <c r="Z542" s="156"/>
      <c r="AA542" s="156"/>
      <c r="AB542" s="156"/>
    </row>
    <row r="543" spans="1:28" ht="16.149999999999999" customHeight="1">
      <c r="A543" s="156"/>
      <c r="B543" s="156"/>
      <c r="C543" s="237" t="s">
        <v>539</v>
      </c>
      <c r="D543" s="412" t="s">
        <v>540</v>
      </c>
      <c r="E543" s="413">
        <v>858</v>
      </c>
      <c r="F543" s="156"/>
      <c r="G543" s="156"/>
      <c r="H543" s="156"/>
      <c r="I543" s="156"/>
      <c r="J543" s="156"/>
      <c r="K543" s="156"/>
      <c r="L543" s="156"/>
      <c r="M543" s="156"/>
      <c r="N543" s="156"/>
      <c r="O543" s="156"/>
      <c r="P543" s="156"/>
      <c r="Q543" s="156"/>
      <c r="R543" s="156"/>
      <c r="S543" s="156"/>
      <c r="T543" s="156"/>
      <c r="U543" s="156"/>
      <c r="V543" s="156"/>
      <c r="W543" s="156"/>
      <c r="X543" s="156"/>
      <c r="Y543" s="156"/>
      <c r="Z543" s="156"/>
      <c r="AA543" s="156"/>
      <c r="AB543" s="156"/>
    </row>
    <row r="544" spans="1:28" ht="16.149999999999999" customHeight="1">
      <c r="A544" s="156"/>
      <c r="B544" s="156"/>
      <c r="C544" s="237" t="s">
        <v>541</v>
      </c>
      <c r="D544" s="412" t="s">
        <v>542</v>
      </c>
      <c r="E544" s="413">
        <v>804</v>
      </c>
      <c r="F544" s="156"/>
      <c r="G544" s="156"/>
      <c r="H544" s="156"/>
      <c r="I544" s="156"/>
      <c r="J544" s="156"/>
      <c r="K544" s="156"/>
      <c r="L544" s="156"/>
      <c r="M544" s="156"/>
      <c r="N544" s="156"/>
      <c r="O544" s="156"/>
      <c r="P544" s="156"/>
      <c r="Q544" s="156"/>
      <c r="R544" s="156"/>
      <c r="S544" s="156"/>
      <c r="T544" s="156"/>
      <c r="U544" s="156"/>
      <c r="V544" s="156"/>
      <c r="W544" s="156"/>
      <c r="X544" s="156"/>
      <c r="Y544" s="156"/>
      <c r="Z544" s="156"/>
      <c r="AA544" s="156"/>
      <c r="AB544" s="156"/>
    </row>
    <row r="545" spans="1:28" ht="16.149999999999999" customHeight="1">
      <c r="A545" s="156"/>
      <c r="B545" s="156"/>
      <c r="C545" s="237" t="s">
        <v>543</v>
      </c>
      <c r="D545" s="412" t="s">
        <v>544</v>
      </c>
      <c r="E545" s="413">
        <v>1650</v>
      </c>
      <c r="F545" s="156"/>
      <c r="G545" s="156"/>
      <c r="H545" s="156"/>
      <c r="I545" s="156"/>
      <c r="J545" s="156"/>
      <c r="K545" s="156"/>
      <c r="L545" s="156"/>
      <c r="M545" s="156"/>
      <c r="N545" s="156"/>
      <c r="O545" s="156"/>
      <c r="P545" s="156"/>
      <c r="Q545" s="156"/>
      <c r="R545" s="156"/>
      <c r="S545" s="156"/>
      <c r="T545" s="156"/>
      <c r="U545" s="156"/>
      <c r="V545" s="156"/>
      <c r="W545" s="156"/>
      <c r="X545" s="156"/>
      <c r="Y545" s="156"/>
      <c r="Z545" s="156"/>
      <c r="AA545" s="156"/>
      <c r="AB545" s="156"/>
    </row>
    <row r="546" spans="1:28" ht="16.149999999999999" customHeight="1">
      <c r="A546" s="156"/>
      <c r="B546" s="156"/>
      <c r="C546" s="237" t="s">
        <v>545</v>
      </c>
      <c r="D546" s="412" t="s">
        <v>546</v>
      </c>
      <c r="E546" s="413">
        <v>23500</v>
      </c>
      <c r="F546" s="156"/>
      <c r="G546" s="156"/>
      <c r="H546" s="156"/>
      <c r="I546" s="156"/>
      <c r="J546" s="156"/>
      <c r="K546" s="156"/>
      <c r="L546" s="156"/>
      <c r="M546" s="156"/>
      <c r="N546" s="156"/>
      <c r="O546" s="156"/>
      <c r="P546" s="156"/>
      <c r="Q546" s="156"/>
      <c r="R546" s="156"/>
      <c r="S546" s="156"/>
      <c r="T546" s="156"/>
      <c r="U546" s="156"/>
      <c r="V546" s="156"/>
      <c r="W546" s="156"/>
      <c r="X546" s="156"/>
      <c r="Y546" s="156"/>
      <c r="Z546" s="156"/>
      <c r="AA546" s="156"/>
      <c r="AB546" s="156"/>
    </row>
    <row r="547" spans="1:28" ht="16.149999999999999" customHeight="1">
      <c r="A547" s="156"/>
      <c r="B547" s="156"/>
      <c r="C547" s="237" t="s">
        <v>547</v>
      </c>
      <c r="D547" s="412" t="s">
        <v>548</v>
      </c>
      <c r="E547" s="413">
        <v>16100</v>
      </c>
      <c r="F547" s="156"/>
      <c r="G547" s="156"/>
      <c r="H547" s="156"/>
      <c r="I547" s="156"/>
      <c r="J547" s="156"/>
      <c r="K547" s="156"/>
      <c r="L547" s="156"/>
      <c r="M547" s="156"/>
      <c r="N547" s="156"/>
      <c r="O547" s="156"/>
      <c r="P547" s="156"/>
      <c r="Q547" s="156"/>
      <c r="R547" s="156"/>
      <c r="S547" s="156"/>
      <c r="T547" s="156"/>
      <c r="U547" s="156"/>
      <c r="V547" s="156"/>
      <c r="W547" s="156"/>
      <c r="X547" s="156"/>
      <c r="Y547" s="156"/>
      <c r="Z547" s="156"/>
      <c r="AA547" s="156"/>
      <c r="AB547" s="156"/>
    </row>
    <row r="548" spans="1:28" ht="16.149999999999999" customHeight="1">
      <c r="A548" s="156"/>
      <c r="B548" s="156"/>
      <c r="C548" s="237" t="s">
        <v>549</v>
      </c>
      <c r="D548" s="412" t="s">
        <v>550</v>
      </c>
      <c r="E548" s="413">
        <v>6630</v>
      </c>
      <c r="F548" s="164"/>
      <c r="G548" s="156"/>
      <c r="H548" s="156"/>
      <c r="I548" s="156"/>
      <c r="J548" s="156"/>
      <c r="K548" s="156"/>
      <c r="L548" s="156"/>
      <c r="M548" s="156"/>
      <c r="N548" s="156"/>
      <c r="O548" s="156"/>
      <c r="P548" s="156"/>
      <c r="Q548" s="156"/>
      <c r="R548" s="156"/>
      <c r="S548" s="156"/>
      <c r="T548" s="156"/>
      <c r="U548" s="156"/>
      <c r="V548" s="156"/>
      <c r="W548" s="156"/>
      <c r="X548" s="156"/>
      <c r="Y548" s="156"/>
      <c r="Z548" s="156"/>
      <c r="AA548" s="156"/>
      <c r="AB548" s="156"/>
    </row>
    <row r="549" spans="1:28" ht="16.149999999999999" customHeight="1">
      <c r="A549" s="156"/>
      <c r="B549" s="156"/>
      <c r="C549" s="237" t="s">
        <v>551</v>
      </c>
      <c r="D549" s="412" t="s">
        <v>552</v>
      </c>
      <c r="E549" s="413">
        <v>11100</v>
      </c>
      <c r="F549" s="156"/>
      <c r="G549" s="156"/>
      <c r="H549" s="156"/>
      <c r="I549" s="156"/>
      <c r="J549" s="156"/>
      <c r="K549" s="156"/>
      <c r="L549" s="156"/>
      <c r="M549" s="156"/>
      <c r="N549" s="156"/>
      <c r="O549" s="156"/>
      <c r="P549" s="156"/>
      <c r="Q549" s="156"/>
      <c r="R549" s="156"/>
      <c r="S549" s="156"/>
      <c r="T549" s="156"/>
      <c r="U549" s="156"/>
      <c r="V549" s="156"/>
      <c r="W549" s="156"/>
      <c r="X549" s="156"/>
      <c r="Y549" s="156"/>
      <c r="Z549" s="156"/>
      <c r="AA549" s="156"/>
      <c r="AB549" s="156"/>
    </row>
    <row r="550" spans="1:28" ht="16.149999999999999" customHeight="1">
      <c r="A550" s="156"/>
      <c r="B550" s="156"/>
      <c r="C550" s="237" t="s">
        <v>553</v>
      </c>
      <c r="D550" s="412" t="s">
        <v>554</v>
      </c>
      <c r="E550" s="413">
        <v>8900</v>
      </c>
      <c r="F550" s="156"/>
      <c r="G550" s="156"/>
      <c r="H550" s="156"/>
      <c r="I550" s="156"/>
      <c r="J550" s="156"/>
      <c r="K550" s="156"/>
      <c r="L550" s="156"/>
      <c r="M550" s="156"/>
      <c r="N550" s="156"/>
      <c r="O550" s="156"/>
      <c r="P550" s="156"/>
      <c r="Q550" s="156"/>
      <c r="R550" s="156"/>
      <c r="S550" s="156"/>
      <c r="T550" s="156"/>
      <c r="U550" s="156"/>
      <c r="V550" s="156"/>
      <c r="W550" s="156"/>
      <c r="X550" s="156"/>
      <c r="Y550" s="156"/>
      <c r="Z550" s="156"/>
      <c r="AA550" s="156"/>
      <c r="AB550" s="156"/>
    </row>
    <row r="551" spans="1:28" ht="16.149999999999999" customHeight="1">
      <c r="A551" s="156"/>
      <c r="B551" s="156"/>
      <c r="C551" s="237" t="s">
        <v>555</v>
      </c>
      <c r="D551" s="412" t="s">
        <v>556</v>
      </c>
      <c r="E551" s="413">
        <v>9540</v>
      </c>
      <c r="F551" s="156"/>
      <c r="G551" s="156"/>
      <c r="H551" s="156"/>
      <c r="I551" s="156"/>
      <c r="J551" s="156"/>
      <c r="K551" s="156"/>
      <c r="L551" s="156"/>
      <c r="M551" s="156"/>
      <c r="N551" s="156"/>
      <c r="O551" s="156"/>
      <c r="P551" s="156"/>
      <c r="Q551" s="156"/>
      <c r="R551" s="156"/>
      <c r="S551" s="156"/>
      <c r="T551" s="156"/>
      <c r="U551" s="156"/>
      <c r="V551" s="156"/>
      <c r="W551" s="156"/>
      <c r="X551" s="156"/>
      <c r="Y551" s="156"/>
      <c r="Z551" s="156"/>
      <c r="AA551" s="156"/>
      <c r="AB551" s="156"/>
    </row>
    <row r="552" spans="1:28" ht="16.149999999999999" customHeight="1">
      <c r="A552" s="156"/>
      <c r="B552" s="156"/>
      <c r="C552" s="237" t="s">
        <v>557</v>
      </c>
      <c r="D552" s="412" t="s">
        <v>558</v>
      </c>
      <c r="E552" s="413">
        <v>9200</v>
      </c>
      <c r="F552" s="156"/>
      <c r="G552" s="156"/>
      <c r="H552" s="156"/>
      <c r="I552" s="156"/>
      <c r="J552" s="156"/>
      <c r="K552" s="156"/>
      <c r="L552" s="156"/>
      <c r="M552" s="156"/>
      <c r="N552" s="156"/>
      <c r="O552" s="156"/>
      <c r="P552" s="156"/>
      <c r="Q552" s="156"/>
      <c r="R552" s="156"/>
      <c r="S552" s="156"/>
      <c r="T552" s="156"/>
      <c r="U552" s="156"/>
      <c r="V552" s="156"/>
      <c r="W552" s="156"/>
      <c r="X552" s="156"/>
      <c r="Y552" s="156"/>
      <c r="Z552" s="156"/>
      <c r="AA552" s="156"/>
      <c r="AB552" s="156"/>
    </row>
    <row r="553" spans="1:28" ht="16.149999999999999" customHeight="1">
      <c r="A553" s="156"/>
      <c r="B553" s="156"/>
      <c r="C553" s="237" t="s">
        <v>559</v>
      </c>
      <c r="D553" s="412" t="s">
        <v>560</v>
      </c>
      <c r="E553" s="413">
        <v>8550</v>
      </c>
      <c r="F553" s="156"/>
      <c r="G553" s="156"/>
      <c r="H553" s="156"/>
      <c r="I553" s="156"/>
      <c r="J553" s="156"/>
      <c r="K553" s="156"/>
      <c r="L553" s="156"/>
      <c r="M553" s="156"/>
      <c r="N553" s="156"/>
      <c r="O553" s="170"/>
      <c r="P553" s="156"/>
      <c r="Q553" s="156"/>
      <c r="R553" s="156"/>
      <c r="S553" s="156"/>
      <c r="T553" s="156"/>
      <c r="U553" s="156"/>
      <c r="V553" s="156"/>
      <c r="W553" s="156"/>
      <c r="X553" s="156"/>
      <c r="Y553" s="156"/>
      <c r="Z553" s="156"/>
      <c r="AA553" s="156"/>
      <c r="AB553" s="156"/>
    </row>
    <row r="554" spans="1:28" ht="16.149999999999999" customHeight="1">
      <c r="A554" s="156"/>
      <c r="B554" s="156"/>
      <c r="C554" s="237" t="s">
        <v>561</v>
      </c>
      <c r="D554" s="412" t="s">
        <v>562</v>
      </c>
      <c r="E554" s="413">
        <v>7910</v>
      </c>
      <c r="F554" s="156"/>
      <c r="G554" s="156"/>
      <c r="H554" s="156"/>
      <c r="I554" s="156"/>
      <c r="J554" s="156"/>
      <c r="K554" s="156"/>
      <c r="L554" s="156"/>
      <c r="M554" s="156"/>
      <c r="N554" s="156"/>
      <c r="O554" s="156"/>
      <c r="P554" s="156"/>
      <c r="Q554" s="156"/>
      <c r="R554" s="156"/>
      <c r="S554" s="156"/>
      <c r="T554" s="156"/>
      <c r="U554" s="156"/>
      <c r="V554" s="156"/>
      <c r="W554" s="156"/>
      <c r="X554" s="156"/>
      <c r="Y554" s="156"/>
      <c r="Z554" s="156"/>
      <c r="AA554" s="156"/>
      <c r="AB554" s="156"/>
    </row>
    <row r="555" spans="1:28" ht="16.149999999999999" customHeight="1" thickBot="1">
      <c r="A555" s="156"/>
      <c r="B555" s="156"/>
      <c r="C555" s="240" t="s">
        <v>563</v>
      </c>
      <c r="D555" s="414" t="s">
        <v>564</v>
      </c>
      <c r="E555" s="415">
        <v>7190</v>
      </c>
      <c r="F555" s="156"/>
      <c r="G555" s="156"/>
      <c r="H555" s="156"/>
      <c r="I555" s="156"/>
      <c r="J555" s="156"/>
      <c r="K555" s="156"/>
      <c r="L555" s="156"/>
      <c r="M555" s="156"/>
      <c r="N555" s="156"/>
      <c r="O555" s="170"/>
      <c r="P555" s="156"/>
      <c r="Q555" s="156"/>
      <c r="R555" s="156"/>
      <c r="S555" s="156"/>
      <c r="T555" s="156"/>
      <c r="U555" s="156"/>
      <c r="V555" s="156"/>
      <c r="W555" s="156"/>
      <c r="X555" s="156"/>
      <c r="Y555" s="156"/>
      <c r="Z555" s="156"/>
      <c r="AA555" s="156"/>
      <c r="AB555" s="156"/>
    </row>
    <row r="556" spans="1:28" ht="48.4" customHeight="1">
      <c r="A556" s="156"/>
      <c r="B556" s="156"/>
      <c r="C556" s="693" t="s">
        <v>565</v>
      </c>
      <c r="D556" s="693"/>
      <c r="E556" s="693"/>
      <c r="F556" s="693"/>
      <c r="G556" s="693"/>
      <c r="H556" s="693"/>
      <c r="I556" s="693"/>
      <c r="J556" s="693"/>
      <c r="K556" s="693"/>
      <c r="L556" s="693"/>
      <c r="M556" s="156"/>
      <c r="N556" s="156"/>
      <c r="O556" s="156"/>
      <c r="P556" s="156"/>
      <c r="Q556" s="156"/>
      <c r="R556" s="156"/>
      <c r="S556" s="156"/>
      <c r="T556" s="156"/>
      <c r="U556" s="156"/>
      <c r="V556" s="156"/>
      <c r="W556" s="156"/>
      <c r="X556" s="156"/>
      <c r="Y556" s="156"/>
      <c r="Z556" s="156"/>
      <c r="AA556" s="156"/>
    </row>
    <row r="557" spans="1:28">
      <c r="A557" s="156"/>
      <c r="B557" s="156"/>
      <c r="C557" s="156"/>
      <c r="D557" s="156"/>
      <c r="E557" s="156"/>
      <c r="F557" s="156"/>
      <c r="G557" s="156"/>
      <c r="H557" s="156"/>
      <c r="I557" s="156"/>
      <c r="J557" s="156"/>
      <c r="K557" s="156"/>
      <c r="L557" s="156"/>
      <c r="M557" s="156"/>
      <c r="N557" s="156"/>
      <c r="O557" s="156"/>
      <c r="P557" s="156"/>
      <c r="Q557" s="156"/>
      <c r="R557" s="156"/>
      <c r="S557" s="156"/>
      <c r="T557" s="156"/>
      <c r="U557" s="156"/>
      <c r="V557" s="156"/>
      <c r="W557" s="156"/>
      <c r="X557" s="156"/>
      <c r="Y557" s="156"/>
      <c r="Z557" s="156"/>
      <c r="AA557" s="156"/>
    </row>
    <row r="558" spans="1:28" ht="15.75">
      <c r="B558" s="247" t="s">
        <v>566</v>
      </c>
      <c r="C558" s="366" t="s">
        <v>567</v>
      </c>
      <c r="D558" s="250"/>
      <c r="E558" s="250"/>
      <c r="F558" s="250"/>
      <c r="G558" s="250"/>
      <c r="H558" s="250"/>
      <c r="I558" s="250"/>
      <c r="J558" s="250"/>
      <c r="K558" s="250"/>
      <c r="L558" s="251"/>
      <c r="M558" s="156"/>
      <c r="N558" s="156"/>
      <c r="O558" s="156"/>
      <c r="P558" s="156"/>
      <c r="Q558" s="156"/>
      <c r="R558" s="156"/>
      <c r="S558" s="156"/>
      <c r="T558" s="156"/>
      <c r="U558" s="156"/>
      <c r="V558" s="156"/>
      <c r="W558" s="156"/>
      <c r="X558" s="156"/>
      <c r="Y558" s="156"/>
      <c r="Z558" s="156"/>
      <c r="AA558" s="156"/>
    </row>
    <row r="559" spans="1:28" ht="16.5" thickBot="1">
      <c r="A559" s="156"/>
      <c r="B559" s="349"/>
      <c r="C559" s="416"/>
      <c r="D559" s="156"/>
      <c r="E559" s="156"/>
      <c r="F559" s="156"/>
      <c r="G559" s="156"/>
      <c r="H559" s="156"/>
      <c r="I559" s="164"/>
      <c r="J559" s="156"/>
      <c r="K559" s="156"/>
      <c r="L559" s="156"/>
      <c r="M559" s="156"/>
      <c r="N559" s="156"/>
      <c r="O559" s="156"/>
      <c r="P559" s="156"/>
      <c r="Q559" s="156"/>
      <c r="R559" s="156"/>
      <c r="S559" s="156"/>
      <c r="T559" s="156"/>
      <c r="U559" s="156"/>
      <c r="V559" s="156"/>
      <c r="W559" s="156"/>
      <c r="X559" s="156"/>
      <c r="Y559" s="156"/>
      <c r="Z559" s="156"/>
      <c r="AA559" s="156"/>
    </row>
    <row r="560" spans="1:28" ht="13.5" thickBot="1">
      <c r="A560" s="156"/>
      <c r="B560" s="156"/>
      <c r="C560" s="417" t="s">
        <v>568</v>
      </c>
      <c r="D560" s="418" t="s">
        <v>569</v>
      </c>
      <c r="E560" s="419" t="s">
        <v>570</v>
      </c>
      <c r="F560" s="420"/>
      <c r="G560" s="420"/>
      <c r="H560" s="421"/>
      <c r="I560" s="164"/>
      <c r="J560" s="156"/>
      <c r="K560" s="156"/>
      <c r="L560" s="156"/>
      <c r="M560" s="156"/>
      <c r="N560" s="156"/>
      <c r="O560" s="156"/>
      <c r="P560" s="156"/>
      <c r="Q560" s="156"/>
      <c r="R560" s="156"/>
      <c r="S560" s="156"/>
      <c r="T560" s="156"/>
      <c r="U560" s="156"/>
      <c r="V560" s="156"/>
      <c r="W560" s="156"/>
      <c r="X560" s="156"/>
      <c r="Y560" s="156"/>
      <c r="Z560" s="156"/>
      <c r="AA560" s="156"/>
    </row>
    <row r="561" spans="1:27">
      <c r="A561" s="156"/>
      <c r="B561" s="156"/>
      <c r="C561" s="351" t="s">
        <v>571</v>
      </c>
      <c r="D561" s="422">
        <v>18</v>
      </c>
      <c r="E561" s="423" t="s">
        <v>572</v>
      </c>
      <c r="F561" s="424"/>
      <c r="G561" s="424"/>
      <c r="H561" s="425"/>
      <c r="I561" s="426"/>
      <c r="J561" s="156"/>
      <c r="K561" s="156"/>
      <c r="L561" s="156"/>
      <c r="M561" s="156"/>
      <c r="N561" s="156"/>
      <c r="O561" s="156"/>
      <c r="P561" s="156"/>
      <c r="Q561" s="156"/>
      <c r="R561" s="156"/>
      <c r="S561" s="156"/>
      <c r="T561" s="156"/>
      <c r="U561" s="156"/>
      <c r="V561" s="156"/>
      <c r="W561" s="156"/>
      <c r="X561" s="156"/>
      <c r="Y561" s="156"/>
      <c r="Z561" s="156"/>
      <c r="AA561" s="156"/>
    </row>
    <row r="562" spans="1:27">
      <c r="A562" s="156"/>
      <c r="B562" s="156"/>
      <c r="C562" s="297" t="s">
        <v>573</v>
      </c>
      <c r="D562" s="123">
        <v>15</v>
      </c>
      <c r="E562" s="427" t="s">
        <v>574</v>
      </c>
      <c r="F562" s="428"/>
      <c r="G562" s="428"/>
      <c r="H562" s="429"/>
      <c r="I562" s="430"/>
      <c r="J562" s="156"/>
      <c r="K562" s="156"/>
      <c r="L562" s="156"/>
      <c r="M562" s="156"/>
      <c r="N562" s="156"/>
      <c r="O562" s="156"/>
      <c r="P562" s="156"/>
      <c r="Q562" s="156"/>
      <c r="R562" s="156"/>
      <c r="S562" s="156"/>
      <c r="T562" s="156"/>
      <c r="U562" s="156"/>
      <c r="V562" s="156"/>
      <c r="W562" s="156"/>
      <c r="X562" s="156"/>
      <c r="Y562" s="156"/>
      <c r="Z562" s="156"/>
      <c r="AA562" s="156"/>
    </row>
    <row r="563" spans="1:27">
      <c r="A563" s="156"/>
      <c r="B563" s="156"/>
      <c r="C563" s="297" t="s">
        <v>575</v>
      </c>
      <c r="D563" s="123">
        <v>21</v>
      </c>
      <c r="E563" s="427" t="s">
        <v>576</v>
      </c>
      <c r="F563" s="428"/>
      <c r="G563" s="428"/>
      <c r="H563" s="429"/>
      <c r="I563" s="430"/>
      <c r="J563" s="156"/>
      <c r="K563" s="156"/>
      <c r="L563" s="156"/>
      <c r="M563" s="156"/>
      <c r="N563" s="156"/>
      <c r="O563" s="156"/>
      <c r="P563" s="156"/>
      <c r="Q563" s="156"/>
      <c r="R563" s="156"/>
      <c r="S563" s="156"/>
      <c r="T563" s="156"/>
      <c r="U563" s="156"/>
      <c r="V563" s="156"/>
      <c r="W563" s="156"/>
      <c r="X563" s="156"/>
      <c r="Y563" s="156"/>
      <c r="Z563" s="156"/>
      <c r="AA563" s="156"/>
    </row>
    <row r="564" spans="1:27">
      <c r="A564" s="156"/>
      <c r="B564" s="156"/>
      <c r="C564" s="297" t="s">
        <v>577</v>
      </c>
      <c r="D564" s="123">
        <v>1902</v>
      </c>
      <c r="E564" s="427" t="s">
        <v>578</v>
      </c>
      <c r="F564" s="428"/>
      <c r="G564" s="428"/>
      <c r="H564" s="429"/>
      <c r="I564" s="430"/>
      <c r="J564" s="156"/>
      <c r="K564" s="156"/>
      <c r="L564" s="156"/>
      <c r="M564" s="156"/>
      <c r="N564" s="156"/>
      <c r="O564" s="156"/>
      <c r="P564" s="156"/>
      <c r="Q564" s="156"/>
      <c r="R564" s="156"/>
      <c r="S564" s="156"/>
      <c r="T564" s="156"/>
      <c r="U564" s="156"/>
      <c r="V564" s="156"/>
      <c r="W564" s="156"/>
      <c r="X564" s="156"/>
      <c r="Y564" s="156"/>
      <c r="Z564" s="156"/>
      <c r="AA564" s="156"/>
    </row>
    <row r="565" spans="1:27">
      <c r="A565" s="156"/>
      <c r="B565" s="156"/>
      <c r="C565" s="297" t="s">
        <v>579</v>
      </c>
      <c r="D565" s="123">
        <v>1205</v>
      </c>
      <c r="E565" s="427" t="s">
        <v>580</v>
      </c>
      <c r="F565" s="428"/>
      <c r="G565" s="428"/>
      <c r="H565" s="429"/>
      <c r="I565" s="430"/>
      <c r="J565" s="156"/>
      <c r="K565" s="156"/>
      <c r="L565" s="156"/>
      <c r="M565" s="156"/>
      <c r="N565" s="156"/>
      <c r="O565" s="156"/>
      <c r="P565" s="156"/>
      <c r="Q565" s="156"/>
      <c r="R565" s="156"/>
      <c r="S565" s="156"/>
      <c r="T565" s="156"/>
      <c r="U565" s="156"/>
      <c r="V565" s="156"/>
      <c r="W565" s="156"/>
      <c r="X565" s="156"/>
      <c r="Y565" s="156"/>
      <c r="Z565" s="156"/>
      <c r="AA565" s="156"/>
    </row>
    <row r="566" spans="1:27">
      <c r="A566" s="156"/>
      <c r="B566" s="156"/>
      <c r="C566" s="297" t="s">
        <v>581</v>
      </c>
      <c r="D566" s="123">
        <v>3471</v>
      </c>
      <c r="E566" s="427" t="s">
        <v>582</v>
      </c>
      <c r="F566" s="428"/>
      <c r="G566" s="428"/>
      <c r="H566" s="429"/>
      <c r="I566" s="430"/>
      <c r="J566" s="156"/>
      <c r="K566" s="156"/>
      <c r="L566" s="156"/>
      <c r="M566" s="156"/>
      <c r="N566" s="156"/>
      <c r="O566" s="156"/>
      <c r="P566" s="156"/>
      <c r="Q566" s="156"/>
      <c r="R566" s="156"/>
      <c r="S566" s="156"/>
      <c r="T566" s="156"/>
      <c r="U566" s="156"/>
      <c r="V566" s="156"/>
      <c r="W566" s="156"/>
      <c r="X566" s="156"/>
      <c r="Y566" s="156"/>
      <c r="Z566" s="156"/>
      <c r="AA566" s="156"/>
    </row>
    <row r="567" spans="1:27">
      <c r="A567" s="156"/>
      <c r="B567" s="156"/>
      <c r="C567" s="297" t="s">
        <v>583</v>
      </c>
      <c r="D567" s="123">
        <v>3943</v>
      </c>
      <c r="E567" s="427" t="s">
        <v>584</v>
      </c>
      <c r="F567" s="428"/>
      <c r="G567" s="428"/>
      <c r="H567" s="429"/>
      <c r="I567" s="430"/>
      <c r="J567" s="156"/>
      <c r="K567" s="156"/>
      <c r="L567" s="156"/>
      <c r="M567" s="156"/>
      <c r="N567" s="156"/>
      <c r="O567" s="156"/>
      <c r="P567" s="156"/>
      <c r="Q567" s="156"/>
      <c r="R567" s="156"/>
      <c r="S567" s="156"/>
      <c r="T567" s="156"/>
      <c r="U567" s="156"/>
      <c r="V567" s="156"/>
      <c r="W567" s="156"/>
      <c r="X567" s="156"/>
      <c r="Y567" s="156"/>
      <c r="Z567" s="156"/>
      <c r="AA567" s="156"/>
    </row>
    <row r="568" spans="1:27">
      <c r="A568" s="156"/>
      <c r="B568" s="156"/>
      <c r="C568" s="297" t="s">
        <v>585</v>
      </c>
      <c r="D568" s="123">
        <v>0</v>
      </c>
      <c r="E568" s="427" t="s">
        <v>586</v>
      </c>
      <c r="F568" s="428"/>
      <c r="G568" s="428"/>
      <c r="H568" s="429"/>
      <c r="I568" s="430"/>
      <c r="J568" s="156"/>
      <c r="K568" s="156"/>
      <c r="L568" s="156"/>
      <c r="M568" s="156"/>
      <c r="N568" s="156"/>
      <c r="O568" s="156"/>
      <c r="P568" s="156"/>
      <c r="Q568" s="156"/>
      <c r="R568" s="156"/>
      <c r="S568" s="156"/>
      <c r="T568" s="156"/>
      <c r="U568" s="156"/>
      <c r="V568" s="156"/>
      <c r="W568" s="156"/>
      <c r="X568" s="156"/>
      <c r="Y568" s="156"/>
      <c r="Z568" s="156"/>
      <c r="AA568" s="156"/>
    </row>
    <row r="569" spans="1:27">
      <c r="A569" s="156"/>
      <c r="B569" s="156"/>
      <c r="C569" s="297" t="s">
        <v>587</v>
      </c>
      <c r="D569" s="123">
        <v>1923</v>
      </c>
      <c r="E569" s="427" t="s">
        <v>588</v>
      </c>
      <c r="F569" s="428"/>
      <c r="G569" s="428"/>
      <c r="H569" s="429"/>
      <c r="I569" s="430"/>
      <c r="J569" s="156"/>
      <c r="K569" s="156"/>
      <c r="L569" s="156"/>
      <c r="M569" s="156"/>
      <c r="N569" s="156"/>
      <c r="O569" s="156"/>
      <c r="P569" s="156"/>
      <c r="Q569" s="156"/>
      <c r="R569" s="156"/>
      <c r="S569" s="156"/>
      <c r="T569" s="156"/>
      <c r="U569" s="156"/>
      <c r="V569" s="156"/>
      <c r="W569" s="156"/>
      <c r="X569" s="156"/>
      <c r="Y569" s="156"/>
      <c r="Z569" s="156"/>
      <c r="AA569" s="156"/>
    </row>
    <row r="570" spans="1:27">
      <c r="A570" s="156"/>
      <c r="B570" s="156"/>
      <c r="C570" s="297" t="s">
        <v>589</v>
      </c>
      <c r="D570" s="123">
        <v>2547</v>
      </c>
      <c r="E570" s="427" t="s">
        <v>590</v>
      </c>
      <c r="F570" s="428"/>
      <c r="G570" s="428"/>
      <c r="H570" s="429"/>
      <c r="I570" s="430"/>
      <c r="J570" s="156"/>
      <c r="K570" s="156"/>
      <c r="L570" s="156"/>
      <c r="M570" s="156"/>
      <c r="N570" s="156"/>
      <c r="O570" s="156"/>
      <c r="P570" s="156"/>
      <c r="Q570" s="156"/>
      <c r="R570" s="156"/>
      <c r="S570" s="156"/>
      <c r="T570" s="156"/>
      <c r="U570" s="156"/>
      <c r="V570" s="156"/>
      <c r="W570" s="156"/>
      <c r="X570" s="156"/>
      <c r="Y570" s="156"/>
      <c r="Z570" s="156"/>
      <c r="AA570" s="156"/>
    </row>
    <row r="571" spans="1:27">
      <c r="A571" s="156"/>
      <c r="B571" s="156"/>
      <c r="C571" s="297" t="s">
        <v>591</v>
      </c>
      <c r="D571" s="123">
        <v>1624</v>
      </c>
      <c r="E571" s="427" t="s">
        <v>592</v>
      </c>
      <c r="F571" s="428"/>
      <c r="G571" s="428"/>
      <c r="H571" s="429"/>
      <c r="I571" s="430"/>
      <c r="J571" s="156"/>
      <c r="K571" s="156"/>
      <c r="L571" s="156"/>
      <c r="M571" s="156"/>
      <c r="N571" s="156"/>
      <c r="O571" s="156"/>
      <c r="P571" s="156"/>
      <c r="Q571" s="156"/>
      <c r="R571" s="156"/>
      <c r="S571" s="156"/>
      <c r="T571" s="156"/>
      <c r="U571" s="156"/>
      <c r="V571" s="156"/>
      <c r="W571" s="156"/>
      <c r="X571" s="156"/>
      <c r="Y571" s="156"/>
      <c r="Z571" s="156"/>
      <c r="AA571" s="156"/>
    </row>
    <row r="572" spans="1:27">
      <c r="A572" s="156"/>
      <c r="B572" s="156"/>
      <c r="C572" s="297" t="s">
        <v>593</v>
      </c>
      <c r="D572" s="123">
        <v>1487</v>
      </c>
      <c r="E572" s="427" t="s">
        <v>594</v>
      </c>
      <c r="F572" s="428"/>
      <c r="G572" s="428"/>
      <c r="H572" s="429"/>
      <c r="I572" s="430"/>
      <c r="J572" s="156"/>
      <c r="K572" s="156"/>
      <c r="L572" s="156"/>
      <c r="M572" s="156"/>
      <c r="N572" s="156"/>
      <c r="O572" s="156"/>
      <c r="P572" s="156"/>
      <c r="Q572" s="156"/>
      <c r="R572" s="156"/>
      <c r="S572" s="156"/>
      <c r="T572" s="156"/>
      <c r="U572" s="156"/>
      <c r="V572" s="156"/>
      <c r="W572" s="156"/>
      <c r="X572" s="156"/>
      <c r="Y572" s="156"/>
      <c r="Z572" s="156"/>
      <c r="AA572" s="156"/>
    </row>
    <row r="573" spans="1:27">
      <c r="A573" s="156"/>
      <c r="B573" s="156"/>
      <c r="C573" s="297" t="s">
        <v>595</v>
      </c>
      <c r="D573" s="123">
        <v>2430</v>
      </c>
      <c r="E573" s="427" t="s">
        <v>596</v>
      </c>
      <c r="F573" s="428"/>
      <c r="G573" s="428"/>
      <c r="H573" s="429"/>
      <c r="I573" s="430"/>
      <c r="J573" s="156"/>
      <c r="K573" s="156"/>
      <c r="L573" s="156"/>
      <c r="M573" s="156"/>
      <c r="N573" s="156"/>
      <c r="O573" s="156"/>
      <c r="P573" s="156"/>
      <c r="Q573" s="156"/>
      <c r="R573" s="156"/>
      <c r="S573" s="156"/>
      <c r="T573" s="156"/>
      <c r="U573" s="156"/>
      <c r="V573" s="156"/>
      <c r="W573" s="156"/>
      <c r="X573" s="156"/>
      <c r="Y573" s="156"/>
      <c r="Z573" s="156"/>
      <c r="AA573" s="156"/>
    </row>
    <row r="574" spans="1:27">
      <c r="A574" s="156"/>
      <c r="B574" s="156"/>
      <c r="C574" s="297" t="s">
        <v>597</v>
      </c>
      <c r="D574" s="123">
        <v>0</v>
      </c>
      <c r="E574" s="427" t="s">
        <v>598</v>
      </c>
      <c r="F574" s="428"/>
      <c r="G574" s="428"/>
      <c r="H574" s="429"/>
      <c r="I574" s="430"/>
      <c r="J574" s="156"/>
      <c r="K574" s="156"/>
      <c r="L574" s="156"/>
      <c r="M574" s="156"/>
      <c r="N574" s="156"/>
      <c r="O574" s="156"/>
      <c r="P574" s="156"/>
      <c r="Q574" s="156"/>
      <c r="R574" s="156"/>
      <c r="S574" s="156"/>
      <c r="T574" s="156"/>
      <c r="U574" s="156"/>
      <c r="V574" s="156"/>
      <c r="W574" s="156"/>
      <c r="X574" s="156"/>
      <c r="Y574" s="156"/>
      <c r="Z574" s="156"/>
      <c r="AA574" s="156"/>
    </row>
    <row r="575" spans="1:27">
      <c r="A575" s="156"/>
      <c r="B575" s="156"/>
      <c r="C575" s="297" t="s">
        <v>599</v>
      </c>
      <c r="D575" s="123">
        <v>1924</v>
      </c>
      <c r="E575" s="427" t="s">
        <v>600</v>
      </c>
      <c r="F575" s="428"/>
      <c r="G575" s="428"/>
      <c r="H575" s="429"/>
      <c r="I575" s="430"/>
      <c r="J575" s="156"/>
      <c r="K575" s="156"/>
      <c r="L575" s="156"/>
      <c r="M575" s="156"/>
      <c r="N575" s="156"/>
      <c r="O575" s="156"/>
      <c r="P575" s="156"/>
      <c r="Q575" s="156"/>
      <c r="R575" s="156"/>
      <c r="S575" s="156"/>
      <c r="T575" s="156"/>
      <c r="U575" s="156"/>
      <c r="V575" s="156"/>
      <c r="W575" s="156"/>
      <c r="X575" s="156"/>
      <c r="Y575" s="156"/>
      <c r="Z575" s="156"/>
      <c r="AA575" s="156"/>
    </row>
    <row r="576" spans="1:27">
      <c r="A576" s="156"/>
      <c r="B576" s="156"/>
      <c r="C576" s="297" t="s">
        <v>601</v>
      </c>
      <c r="D576" s="123">
        <v>2048</v>
      </c>
      <c r="E576" s="427" t="s">
        <v>602</v>
      </c>
      <c r="F576" s="428"/>
      <c r="G576" s="428"/>
      <c r="H576" s="429"/>
      <c r="I576" s="430"/>
      <c r="J576" s="156"/>
      <c r="K576" s="156"/>
      <c r="L576" s="156"/>
      <c r="M576" s="156"/>
      <c r="N576" s="156"/>
      <c r="O576" s="156"/>
      <c r="P576" s="156"/>
      <c r="Q576" s="156"/>
      <c r="R576" s="156"/>
      <c r="S576" s="156"/>
      <c r="T576" s="156"/>
      <c r="U576" s="156"/>
      <c r="V576" s="156"/>
      <c r="W576" s="156"/>
      <c r="X576" s="156"/>
      <c r="Y576" s="156"/>
      <c r="Z576" s="156"/>
      <c r="AA576" s="156"/>
    </row>
    <row r="577" spans="1:27">
      <c r="A577" s="156"/>
      <c r="B577" s="156"/>
      <c r="C577" s="297" t="s">
        <v>603</v>
      </c>
      <c r="D577" s="123">
        <v>15</v>
      </c>
      <c r="E577" s="427" t="s">
        <v>604</v>
      </c>
      <c r="F577" s="428"/>
      <c r="G577" s="428"/>
      <c r="H577" s="429"/>
      <c r="I577" s="430"/>
      <c r="J577" s="156"/>
      <c r="K577" s="156"/>
      <c r="L577" s="156"/>
      <c r="M577" s="156"/>
      <c r="N577" s="156"/>
      <c r="O577" s="156"/>
      <c r="P577" s="156"/>
      <c r="Q577" s="156"/>
      <c r="R577" s="156"/>
      <c r="S577" s="156"/>
      <c r="T577" s="156"/>
      <c r="U577" s="156"/>
      <c r="V577" s="156"/>
      <c r="W577" s="156"/>
      <c r="X577" s="156"/>
      <c r="Y577" s="156"/>
      <c r="Z577" s="156"/>
      <c r="AA577" s="156"/>
    </row>
    <row r="578" spans="1:27">
      <c r="A578" s="156"/>
      <c r="B578" s="156"/>
      <c r="C578" s="297" t="s">
        <v>605</v>
      </c>
      <c r="D578" s="123">
        <v>4</v>
      </c>
      <c r="E578" s="427" t="s">
        <v>606</v>
      </c>
      <c r="F578" s="428"/>
      <c r="G578" s="428"/>
      <c r="H578" s="429"/>
      <c r="I578" s="430"/>
      <c r="J578" s="156"/>
      <c r="K578" s="156"/>
      <c r="L578" s="156"/>
      <c r="M578" s="156"/>
      <c r="N578" s="156"/>
      <c r="O578" s="156"/>
      <c r="P578" s="156"/>
      <c r="Q578" s="156"/>
      <c r="R578" s="156"/>
      <c r="S578" s="156"/>
      <c r="T578" s="156"/>
      <c r="U578" s="156"/>
      <c r="V578" s="156"/>
      <c r="W578" s="156"/>
      <c r="X578" s="156"/>
      <c r="Y578" s="156"/>
      <c r="Z578" s="156"/>
      <c r="AA578" s="156"/>
    </row>
    <row r="579" spans="1:27">
      <c r="A579" s="156"/>
      <c r="B579" s="156"/>
      <c r="C579" s="297" t="s">
        <v>607</v>
      </c>
      <c r="D579" s="123">
        <v>0</v>
      </c>
      <c r="E579" s="427" t="s">
        <v>608</v>
      </c>
      <c r="F579" s="428"/>
      <c r="G579" s="428"/>
      <c r="H579" s="429"/>
      <c r="I579" s="430"/>
      <c r="J579" s="156"/>
      <c r="K579" s="156"/>
      <c r="L579" s="156"/>
      <c r="M579" s="156"/>
      <c r="N579" s="156"/>
      <c r="O579" s="156"/>
      <c r="P579" s="156"/>
      <c r="Q579" s="156"/>
      <c r="R579" s="156"/>
      <c r="S579" s="156"/>
      <c r="T579" s="156"/>
      <c r="U579" s="156"/>
      <c r="V579" s="156"/>
      <c r="W579" s="156"/>
      <c r="X579" s="156"/>
      <c r="Y579" s="156"/>
      <c r="Z579" s="156"/>
      <c r="AA579" s="156"/>
    </row>
    <row r="580" spans="1:27">
      <c r="A580" s="156"/>
      <c r="B580" s="156"/>
      <c r="C580" s="297" t="s">
        <v>609</v>
      </c>
      <c r="D580" s="123">
        <v>0</v>
      </c>
      <c r="E580" s="427" t="s">
        <v>610</v>
      </c>
      <c r="F580" s="428"/>
      <c r="G580" s="428"/>
      <c r="H580" s="429"/>
      <c r="I580" s="430"/>
      <c r="J580" s="156"/>
      <c r="K580" s="156"/>
      <c r="L580" s="156"/>
      <c r="M580" s="156"/>
      <c r="N580" s="156"/>
      <c r="O580" s="156"/>
      <c r="P580" s="156"/>
      <c r="Q580" s="156"/>
      <c r="R580" s="156"/>
      <c r="S580" s="156"/>
      <c r="T580" s="156"/>
      <c r="U580" s="156"/>
      <c r="V580" s="156"/>
      <c r="W580" s="156"/>
      <c r="X580" s="156"/>
      <c r="Y580" s="156"/>
      <c r="Z580" s="156"/>
      <c r="AA580" s="156"/>
    </row>
    <row r="581" spans="1:27">
      <c r="A581" s="156"/>
      <c r="B581" s="156"/>
      <c r="C581" s="297" t="s">
        <v>611</v>
      </c>
      <c r="D581" s="123">
        <v>2127</v>
      </c>
      <c r="E581" s="427" t="s">
        <v>612</v>
      </c>
      <c r="F581" s="428"/>
      <c r="G581" s="428"/>
      <c r="H581" s="429"/>
      <c r="I581" s="430"/>
      <c r="J581" s="156"/>
      <c r="K581" s="156"/>
      <c r="L581" s="156"/>
      <c r="M581" s="156"/>
      <c r="N581" s="156"/>
      <c r="O581" s="156"/>
      <c r="P581" s="156"/>
      <c r="Q581" s="156"/>
      <c r="R581" s="156"/>
      <c r="S581" s="156"/>
      <c r="T581" s="156"/>
      <c r="U581" s="156"/>
      <c r="V581" s="156"/>
      <c r="W581" s="156"/>
      <c r="X581" s="156"/>
      <c r="Y581" s="156"/>
      <c r="Z581" s="156"/>
      <c r="AA581" s="156"/>
    </row>
    <row r="582" spans="1:27">
      <c r="A582" s="156"/>
      <c r="B582" s="156"/>
      <c r="C582" s="297" t="s">
        <v>613</v>
      </c>
      <c r="D582" s="123">
        <v>2847</v>
      </c>
      <c r="E582" s="427" t="s">
        <v>614</v>
      </c>
      <c r="F582" s="428"/>
      <c r="G582" s="428"/>
      <c r="H582" s="429"/>
      <c r="I582" s="430"/>
      <c r="J582" s="156"/>
      <c r="K582" s="156"/>
      <c r="L582" s="156"/>
      <c r="M582" s="156"/>
      <c r="N582" s="156"/>
      <c r="O582" s="156"/>
      <c r="P582" s="156"/>
      <c r="Q582" s="156"/>
      <c r="R582" s="156"/>
      <c r="S582" s="156"/>
      <c r="T582" s="156"/>
      <c r="U582" s="156"/>
      <c r="V582" s="156"/>
      <c r="W582" s="156"/>
      <c r="X582" s="156"/>
      <c r="Y582" s="156"/>
      <c r="Z582" s="156"/>
      <c r="AA582" s="156"/>
    </row>
    <row r="583" spans="1:27">
      <c r="A583" s="156"/>
      <c r="B583" s="156"/>
      <c r="C583" s="297" t="s">
        <v>615</v>
      </c>
      <c r="D583" s="123">
        <v>2473</v>
      </c>
      <c r="E583" s="427" t="s">
        <v>616</v>
      </c>
      <c r="F583" s="428"/>
      <c r="G583" s="428"/>
      <c r="H583" s="429"/>
      <c r="I583" s="430"/>
      <c r="J583" s="156"/>
      <c r="K583" s="156"/>
      <c r="L583" s="156"/>
      <c r="M583" s="156"/>
      <c r="N583" s="156"/>
      <c r="O583" s="156"/>
      <c r="P583" s="156"/>
      <c r="Q583" s="156"/>
      <c r="R583" s="156"/>
      <c r="S583" s="156"/>
      <c r="T583" s="156"/>
      <c r="U583" s="156"/>
      <c r="V583" s="156"/>
      <c r="W583" s="156"/>
      <c r="X583" s="156"/>
      <c r="Y583" s="156"/>
      <c r="Z583" s="156"/>
      <c r="AA583" s="156"/>
    </row>
    <row r="584" spans="1:27">
      <c r="A584" s="156"/>
      <c r="B584" s="156"/>
      <c r="C584" s="297" t="s">
        <v>617</v>
      </c>
      <c r="D584" s="123">
        <v>3104</v>
      </c>
      <c r="E584" s="431" t="s">
        <v>618</v>
      </c>
      <c r="F584" s="432"/>
      <c r="G584" s="432"/>
      <c r="H584" s="433"/>
      <c r="I584" s="430"/>
      <c r="J584" s="156"/>
      <c r="K584" s="156"/>
      <c r="L584" s="156"/>
      <c r="M584" s="156"/>
      <c r="N584" s="156"/>
      <c r="O584" s="156"/>
      <c r="P584" s="156"/>
      <c r="Q584" s="156"/>
      <c r="R584" s="156"/>
      <c r="S584" s="156"/>
      <c r="T584" s="156"/>
      <c r="U584" s="156"/>
      <c r="V584" s="156"/>
      <c r="W584" s="156"/>
      <c r="X584" s="156"/>
      <c r="Y584" s="156"/>
      <c r="Z584" s="156"/>
      <c r="AA584" s="156"/>
    </row>
    <row r="585" spans="1:27">
      <c r="A585" s="156"/>
      <c r="B585" s="156"/>
      <c r="C585" s="297" t="s">
        <v>619</v>
      </c>
      <c r="D585" s="123">
        <v>1371</v>
      </c>
      <c r="E585" s="431" t="s">
        <v>620</v>
      </c>
      <c r="F585" s="432"/>
      <c r="G585" s="432"/>
      <c r="H585" s="433"/>
      <c r="I585" s="430"/>
      <c r="J585" s="156"/>
      <c r="K585" s="156"/>
      <c r="L585" s="156"/>
      <c r="M585" s="156"/>
      <c r="N585" s="156"/>
      <c r="O585" s="156"/>
      <c r="P585" s="156"/>
      <c r="Q585" s="156"/>
      <c r="R585" s="156"/>
      <c r="S585" s="156"/>
      <c r="T585" s="156"/>
      <c r="U585" s="156"/>
      <c r="V585" s="156"/>
      <c r="W585" s="156"/>
      <c r="X585" s="156"/>
      <c r="Y585" s="156"/>
      <c r="Z585" s="156"/>
      <c r="AA585" s="156"/>
    </row>
    <row r="586" spans="1:27">
      <c r="A586" s="156"/>
      <c r="B586" s="156"/>
      <c r="C586" s="297" t="s">
        <v>621</v>
      </c>
      <c r="D586" s="123">
        <v>3417</v>
      </c>
      <c r="E586" s="427" t="s">
        <v>622</v>
      </c>
      <c r="F586" s="428"/>
      <c r="G586" s="428"/>
      <c r="H586" s="429"/>
      <c r="I586" s="430"/>
      <c r="J586" s="156"/>
      <c r="K586" s="156"/>
      <c r="L586" s="156"/>
      <c r="M586" s="156"/>
      <c r="N586" s="156"/>
      <c r="O586" s="156"/>
      <c r="P586" s="156"/>
      <c r="Q586" s="156"/>
      <c r="R586" s="156"/>
      <c r="S586" s="156"/>
      <c r="T586" s="156"/>
      <c r="U586" s="156"/>
      <c r="V586" s="156"/>
      <c r="W586" s="156"/>
      <c r="X586" s="156"/>
      <c r="Y586" s="156"/>
      <c r="Z586" s="156"/>
      <c r="AA586" s="156"/>
    </row>
    <row r="587" spans="1:27">
      <c r="A587" s="156"/>
      <c r="B587" s="156"/>
      <c r="C587" s="297" t="s">
        <v>623</v>
      </c>
      <c r="D587" s="123">
        <v>3075</v>
      </c>
      <c r="E587" s="431" t="s">
        <v>624</v>
      </c>
      <c r="F587" s="432"/>
      <c r="G587" s="432"/>
      <c r="H587" s="433"/>
      <c r="I587" s="430"/>
      <c r="J587" s="156"/>
      <c r="K587" s="156"/>
      <c r="L587" s="156"/>
      <c r="M587" s="156"/>
      <c r="N587" s="156"/>
      <c r="O587" s="156"/>
      <c r="P587" s="156"/>
      <c r="Q587" s="156"/>
      <c r="R587" s="156"/>
      <c r="S587" s="156"/>
      <c r="T587" s="156"/>
      <c r="U587" s="156"/>
      <c r="V587" s="156"/>
      <c r="W587" s="156"/>
      <c r="X587" s="156"/>
      <c r="Y587" s="156"/>
      <c r="Z587" s="156"/>
      <c r="AA587" s="156"/>
    </row>
    <row r="588" spans="1:27">
      <c r="A588" s="156"/>
      <c r="B588" s="156"/>
      <c r="C588" s="434" t="s">
        <v>753</v>
      </c>
      <c r="D588" s="123">
        <v>3985</v>
      </c>
      <c r="E588" s="427" t="s">
        <v>625</v>
      </c>
      <c r="F588" s="428"/>
      <c r="G588" s="428"/>
      <c r="H588" s="429"/>
      <c r="I588" s="430"/>
      <c r="J588" s="156"/>
      <c r="K588" s="156"/>
      <c r="L588" s="156"/>
      <c r="M588" s="156"/>
      <c r="N588" s="156"/>
      <c r="O588" s="156"/>
      <c r="P588" s="156"/>
      <c r="Q588" s="156"/>
      <c r="R588" s="156"/>
      <c r="S588" s="156"/>
      <c r="T588" s="156"/>
      <c r="U588" s="156"/>
      <c r="V588" s="156"/>
      <c r="W588" s="156"/>
      <c r="X588" s="156"/>
      <c r="Y588" s="156"/>
      <c r="Z588" s="156"/>
      <c r="AA588" s="156"/>
    </row>
    <row r="589" spans="1:27">
      <c r="A589" s="156"/>
      <c r="B589" s="156"/>
      <c r="C589" s="297" t="s">
        <v>626</v>
      </c>
      <c r="D589" s="123">
        <v>11607</v>
      </c>
      <c r="E589" s="427" t="s">
        <v>627</v>
      </c>
      <c r="F589" s="428"/>
      <c r="G589" s="428"/>
      <c r="H589" s="429"/>
      <c r="I589" s="430"/>
      <c r="J589" s="156"/>
      <c r="K589" s="156"/>
      <c r="L589" s="156"/>
      <c r="M589" s="156"/>
      <c r="N589" s="156"/>
      <c r="O589" s="156"/>
      <c r="P589" s="156"/>
      <c r="Q589" s="156"/>
      <c r="R589" s="156"/>
      <c r="S589" s="156"/>
      <c r="T589" s="156"/>
      <c r="U589" s="156"/>
      <c r="V589" s="156"/>
      <c r="W589" s="156"/>
      <c r="X589" s="156"/>
      <c r="Y589" s="156"/>
      <c r="Z589" s="156"/>
      <c r="AA589" s="156"/>
    </row>
    <row r="590" spans="1:27" ht="13.5" thickBot="1">
      <c r="A590" s="156"/>
      <c r="B590" s="156"/>
      <c r="C590" s="361" t="s">
        <v>628</v>
      </c>
      <c r="D590" s="435">
        <v>11698</v>
      </c>
      <c r="E590" s="436" t="s">
        <v>629</v>
      </c>
      <c r="F590" s="437"/>
      <c r="G590" s="437"/>
      <c r="H590" s="438"/>
      <c r="I590" s="430"/>
      <c r="J590" s="156"/>
      <c r="K590" s="156"/>
      <c r="L590" s="156"/>
      <c r="M590" s="156"/>
      <c r="N590" s="156"/>
      <c r="O590" s="156"/>
      <c r="P590" s="156"/>
      <c r="Q590" s="156"/>
      <c r="R590" s="156"/>
      <c r="S590" s="156"/>
      <c r="T590" s="156"/>
      <c r="U590" s="156"/>
      <c r="V590" s="156"/>
      <c r="W590" s="156"/>
      <c r="X590" s="156"/>
      <c r="Y590" s="156"/>
      <c r="Z590" s="156"/>
      <c r="AA590" s="156"/>
    </row>
    <row r="591" spans="1:27" s="182" customFormat="1" ht="41.25" customHeight="1">
      <c r="A591" s="175"/>
      <c r="B591" s="212"/>
      <c r="C591" s="695" t="s">
        <v>630</v>
      </c>
      <c r="D591" s="695"/>
      <c r="E591" s="695"/>
      <c r="F591" s="695"/>
      <c r="G591" s="695"/>
      <c r="H591" s="695"/>
      <c r="I591" s="695"/>
      <c r="J591" s="695"/>
      <c r="K591" s="695"/>
      <c r="L591" s="695"/>
      <c r="M591" s="209"/>
      <c r="N591" s="175"/>
      <c r="O591" s="175"/>
      <c r="P591" s="175"/>
      <c r="Q591" s="175"/>
      <c r="R591" s="175"/>
      <c r="S591" s="175"/>
      <c r="T591" s="175"/>
      <c r="U591" s="175"/>
      <c r="V591" s="175"/>
      <c r="W591" s="175"/>
      <c r="X591" s="175"/>
      <c r="Y591" s="175"/>
      <c r="Z591" s="175"/>
      <c r="AA591" s="175"/>
    </row>
  </sheetData>
  <sheetProtection sheet="1" objects="1" scenarios="1"/>
  <mergeCells count="56">
    <mergeCell ref="C556:L556"/>
    <mergeCell ref="C591:L591"/>
    <mergeCell ref="C517:L517"/>
    <mergeCell ref="B519:L519"/>
    <mergeCell ref="H530:N530"/>
    <mergeCell ref="H531:N531"/>
    <mergeCell ref="H538:N538"/>
    <mergeCell ref="H539:N539"/>
    <mergeCell ref="C516:L516"/>
    <mergeCell ref="B415:L415"/>
    <mergeCell ref="B416:L416"/>
    <mergeCell ref="C420:L420"/>
    <mergeCell ref="C429:L429"/>
    <mergeCell ref="C430:L430"/>
    <mergeCell ref="C433:K433"/>
    <mergeCell ref="D434:I434"/>
    <mergeCell ref="C497:L497"/>
    <mergeCell ref="C498:L498"/>
    <mergeCell ref="C499:L499"/>
    <mergeCell ref="C502:K502"/>
    <mergeCell ref="C370:J370"/>
    <mergeCell ref="C297:C302"/>
    <mergeCell ref="C303:C308"/>
    <mergeCell ref="C309:C312"/>
    <mergeCell ref="C313:C315"/>
    <mergeCell ref="C316:C319"/>
    <mergeCell ref="C320:C322"/>
    <mergeCell ref="C323:C325"/>
    <mergeCell ref="C326:C329"/>
    <mergeCell ref="C332:H332"/>
    <mergeCell ref="H336:J336"/>
    <mergeCell ref="C369:J369"/>
    <mergeCell ref="C295:C296"/>
    <mergeCell ref="C252:C254"/>
    <mergeCell ref="D252:D254"/>
    <mergeCell ref="C255:C256"/>
    <mergeCell ref="D255:D256"/>
    <mergeCell ref="C257:C261"/>
    <mergeCell ref="C262:C266"/>
    <mergeCell ref="C267:C270"/>
    <mergeCell ref="C271:C276"/>
    <mergeCell ref="C277:C282"/>
    <mergeCell ref="C285:L285"/>
    <mergeCell ref="C290:C293"/>
    <mergeCell ref="C117:K117"/>
    <mergeCell ref="C118:K118"/>
    <mergeCell ref="C239:C241"/>
    <mergeCell ref="C244:L244"/>
    <mergeCell ref="C249:C251"/>
    <mergeCell ref="D249:D251"/>
    <mergeCell ref="C115:K115"/>
    <mergeCell ref="B2:L2"/>
    <mergeCell ref="C5:L5"/>
    <mergeCell ref="C10:G10"/>
    <mergeCell ref="C91:K91"/>
    <mergeCell ref="C93:K93"/>
  </mergeCells>
  <hyperlinks>
    <hyperlink ref="C92" r:id="rId1" xr:uid="{FD7C632E-3920-8E41-9255-D68F78085EF9}"/>
    <hyperlink ref="C116" r:id="rId2" xr:uid="{40A68E09-43DC-4B46-9396-AA980437C842}"/>
    <hyperlink ref="C331" r:id="rId3" xr:uid="{F5ECCBA2-57CB-834E-A635-677D66367E28}"/>
    <hyperlink ref="C284" r:id="rId4" xr:uid="{84FD4D55-D440-DF4C-89A3-4D747C7DFF9A}"/>
    <hyperlink ref="C498:L498" r:id="rId5" display="U.S. Environmental Protection Agency, Office of Resource Conservation and Recovery (December 2023) Documentation for Greenhouse Gas Emission and Energy Factors used in the Waste Reduction Model (WARM). Factors from tables provided in the Management Practices Chapters and Background Chapters. " xr:uid="{07F0E6F4-B7BD-4942-80F6-EDB5C86FEE57}"/>
    <hyperlink ref="C243" r:id="rId6" xr:uid="{E5008044-0179-5A48-B078-8AB6D9DC10A8}"/>
    <hyperlink ref="C368" r:id="rId7" xr:uid="{964EE359-25D8-1F4B-83EE-AC2D3651E5B8}"/>
    <hyperlink ref="C374" r:id="rId8" xr:uid="{A5317584-D461-4248-A87D-D8D255879911}"/>
  </hyperlinks>
  <printOptions horizontalCentered="1"/>
  <pageMargins left="0" right="0" top="0.4" bottom="0.4" header="0.2" footer="0.2"/>
  <pageSetup scale="32" fitToHeight="7" orientation="portrait" cellComments="atEnd" verticalDpi="4294967292" r:id="rId9"/>
  <headerFooter differentFirst="1" alignWithMargins="0">
    <oddHeader>&amp;L&amp;"Verdana,Bold"&amp;11&amp;K0070C0Blue text indicates an update 
from the 2024 version of this document.&amp;CEmission Factors for Greenhouse Gas Inventories
Last Modified: 15 January 2025</oddHeader>
    <oddFooter>Page &amp;P of &amp;N</oddFooter>
  </headerFooter>
  <rowBreaks count="4" manualBreakCount="4">
    <brk id="100" max="11" man="1"/>
    <brk id="245" max="11" man="1"/>
    <brk id="406" max="11" man="1"/>
    <brk id="500" max="11" man="1"/>
  </rowBreaks>
  <drawing r:id="rId1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E2EF3AF50F2594E8CFB88B65572827E" ma:contentTypeVersion="11" ma:contentTypeDescription="Create a new document." ma:contentTypeScope="" ma:versionID="795b147e25ce4c122505d4ebb4a208d3">
  <xsd:schema xmlns:xsd="http://www.w3.org/2001/XMLSchema" xmlns:xs="http://www.w3.org/2001/XMLSchema" xmlns:p="http://schemas.microsoft.com/office/2006/metadata/properties" xmlns:ns2="a92bd8f1-c682-480b-a293-fac44964c998" targetNamespace="http://schemas.microsoft.com/office/2006/metadata/properties" ma:root="true" ma:fieldsID="c90bd32835504e987cb000f25c7ddddb" ns2:_="">
    <xsd:import namespace="a92bd8f1-c682-480b-a293-fac44964c99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92bd8f1-c682-480b-a293-fac44964c9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ca5b831-c3dc-41cf-bd85-218b82cecb21"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92bd8f1-c682-480b-a293-fac44964c99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4387AEB-F3D5-459E-AC23-C2BB32E86E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92bd8f1-c682-480b-a293-fac44964c9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F2821C8-273E-4D57-A0A6-E5E18A77C96C}">
  <ds:schemaRefs>
    <ds:schemaRef ds:uri="http://schemas.microsoft.com/sharepoint/v3/contenttype/forms"/>
  </ds:schemaRefs>
</ds:datastoreItem>
</file>

<file path=customXml/itemProps3.xml><?xml version="1.0" encoding="utf-8"?>
<ds:datastoreItem xmlns:ds="http://schemas.openxmlformats.org/officeDocument/2006/customXml" ds:itemID="{09C66005-21A5-4BEC-8F83-B941C96AEA5F}">
  <ds:schemaRefs>
    <ds:schemaRef ds:uri="http://www.w3.org/XML/1998/namespace"/>
    <ds:schemaRef ds:uri="http://schemas.microsoft.com/office/2006/documentManagement/types"/>
    <ds:schemaRef ds:uri="http://schemas.openxmlformats.org/package/2006/metadata/core-properties"/>
    <ds:schemaRef ds:uri="http://purl.org/dc/terms/"/>
    <ds:schemaRef ds:uri="http://purl.org/dc/elements/1.1/"/>
    <ds:schemaRef ds:uri="a92bd8f1-c682-480b-a293-fac44964c998"/>
    <ds:schemaRef ds:uri="http://schemas.microsoft.com/office/infopath/2007/PartnerControls"/>
    <ds:schemaRef ds:uri="http://schemas.microsoft.com/office/2006/metadata/properties"/>
    <ds:schemaRef ds:uri="http://purl.org/dc/dcmitype/"/>
  </ds:schemaRefs>
</ds:datastoreItem>
</file>

<file path=docMetadata/LabelInfo.xml><?xml version="1.0" encoding="utf-8"?>
<clbl:labelList xmlns:clbl="http://schemas.microsoft.com/office/2020/mipLabelMetadata">
  <clbl:label id="{c7ef1c8b-ba63-4702-8e74-5094387a97de}" enabled="0" method="" siteId="{c7ef1c8b-ba63-4702-8e74-5094387a97de}"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vt:i4>
      </vt:variant>
    </vt:vector>
  </HeadingPairs>
  <TitlesOfParts>
    <vt:vector size="31" baseType="lpstr">
      <vt:lpstr>About</vt:lpstr>
      <vt:lpstr>TEA Graphs</vt:lpstr>
      <vt:lpstr>Consolidated TEA Data</vt:lpstr>
      <vt:lpstr>TEA References</vt:lpstr>
      <vt:lpstr>RE Prices</vt:lpstr>
      <vt:lpstr>Combustion Efficiency</vt:lpstr>
      <vt:lpstr>Cross-Industry CapEx Factors</vt:lpstr>
      <vt:lpstr>WHR CapEx</vt:lpstr>
      <vt:lpstr>Emission Factors Hub</vt:lpstr>
      <vt:lpstr>Pricing Regimes</vt:lpstr>
      <vt:lpstr>Avg. by State or Territory</vt:lpstr>
      <vt:lpstr>Industry Variance</vt:lpstr>
      <vt:lpstr>Captive RE Pricing</vt:lpstr>
      <vt:lpstr>Industrial Energy &amp; CO2 Graphs</vt:lpstr>
      <vt:lpstr>Temperature</vt:lpstr>
      <vt:lpstr>Economywide CO2</vt:lpstr>
      <vt:lpstr>Indust. Energy Use - Combined </vt:lpstr>
      <vt:lpstr>Economywide Energy Use (GCAM)</vt:lpstr>
      <vt:lpstr>Indust. Energy Use - UNSD</vt:lpstr>
      <vt:lpstr>Indust. Energy Use - MOSPI</vt:lpstr>
      <vt:lpstr>Indust. Energy Use - GCAM</vt:lpstr>
      <vt:lpstr>Indust. Energy Use - BEE</vt:lpstr>
      <vt:lpstr>Indust. Energy Use - ASI</vt:lpstr>
      <vt:lpstr>Indust. Steam Use - iForest</vt:lpstr>
      <vt:lpstr>GCAM Industry Final Energy Use</vt:lpstr>
      <vt:lpstr>GCAM Refining</vt:lpstr>
      <vt:lpstr>GCAM Final Energy</vt:lpstr>
      <vt:lpstr>India Production by Subindustry</vt:lpstr>
      <vt:lpstr>GCAM CO2</vt:lpstr>
      <vt:lpstr>GCAM Non-CO2 GHGs</vt:lpstr>
      <vt:lpstr>'Emission Factors Hub'!Print_Area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Jeff Rissman</dc:creator>
  <cp:keywords/>
  <dc:description/>
  <cp:lastModifiedBy>Jeff Rissman</cp:lastModifiedBy>
  <cp:revision/>
  <dcterms:created xsi:type="dcterms:W3CDTF">2025-09-12T21:50:32Z</dcterms:created>
  <dcterms:modified xsi:type="dcterms:W3CDTF">2026-04-17T21:49:10Z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0x0101003E2EF3AF50F2594E8CFB88B65572827E</vt:lpwstr>
  </property>
  <property fmtid="{D5CDD505-2E9C-101B-9397-08002B2CF9AE}" pid="3" name="MediaServiceImageTags">
    <vt:lpwstr/>
  </property>
</Properties>
</file>